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BCP\_BCP Office Administration\_BCP_Team Member Forms\SteveP\Pratt Personal\Home\Town\FinCom\Excel Files 27Jun2019\"/>
    </mc:Choice>
  </mc:AlternateContent>
  <bookViews>
    <workbookView xWindow="120" yWindow="315" windowWidth="9900" windowHeight="2685" tabRatio="610"/>
  </bookViews>
  <sheets>
    <sheet name="PPNG_Strategy_Model" sheetId="4" r:id="rId1"/>
    <sheet name="Revised PPNG estimates" sheetId="5" r:id="rId2"/>
    <sheet name="FY2000_2029e" sheetId="6" r:id="rId3"/>
  </sheets>
  <definedNames>
    <definedName name="_xlnm.Print_Area" localSheetId="0">PPNG_Strategy_Model!$A$1:$P$89</definedName>
    <definedName name="_xlnm.Print_Titles" localSheetId="2">FY2000_2029e!$A:$A</definedName>
  </definedNames>
  <calcPr calcId="152511"/>
</workbook>
</file>

<file path=xl/calcChain.xml><?xml version="1.0" encoding="utf-8"?>
<calcChain xmlns="http://schemas.openxmlformats.org/spreadsheetml/2006/main">
  <c r="E23" i="5" l="1"/>
  <c r="E24" i="5"/>
  <c r="E25" i="5"/>
  <c r="E26" i="5"/>
  <c r="E27" i="5"/>
  <c r="E28" i="5"/>
  <c r="E29" i="5"/>
  <c r="AE4" i="6" l="1"/>
  <c r="AD5" i="6"/>
  <c r="AC6" i="6"/>
  <c r="AB7" i="6"/>
  <c r="AA8" i="6"/>
  <c r="Z9" i="6"/>
  <c r="Y10" i="6"/>
  <c r="X11" i="6"/>
  <c r="W12" i="6"/>
  <c r="V13" i="6"/>
  <c r="C72" i="4"/>
  <c r="D72" i="4" s="1"/>
  <c r="E72" i="4" s="1"/>
  <c r="F72" i="4" s="1"/>
  <c r="G72" i="4" s="1"/>
  <c r="H72" i="4" s="1"/>
  <c r="I72" i="4" s="1"/>
  <c r="J72" i="4" s="1"/>
  <c r="K72" i="4" s="1"/>
  <c r="L72" i="4" s="1"/>
  <c r="M72" i="4" s="1"/>
  <c r="N72" i="4" s="1"/>
  <c r="O72" i="4" s="1"/>
  <c r="P72" i="4" s="1"/>
  <c r="B73" i="4"/>
  <c r="B74" i="4" s="1"/>
  <c r="B89" i="4" s="1"/>
  <c r="V37" i="6" l="1"/>
  <c r="F38" i="5" l="1"/>
  <c r="B36" i="6" l="1"/>
  <c r="B38" i="6" l="1"/>
  <c r="E30" i="5" l="1"/>
  <c r="F30" i="5" s="1"/>
  <c r="E31" i="5"/>
  <c r="F31" i="5" s="1"/>
  <c r="E32" i="5"/>
  <c r="F32" i="5" s="1"/>
  <c r="F39" i="5" l="1"/>
  <c r="E43" i="5"/>
  <c r="E42" i="5" s="1"/>
  <c r="V14" i="6" l="1"/>
  <c r="W14" i="6" s="1"/>
  <c r="X14" i="6" s="1"/>
  <c r="Y14" i="6" s="1"/>
  <c r="Z14" i="6" s="1"/>
  <c r="AA14" i="6" s="1"/>
  <c r="AB14" i="6" s="1"/>
  <c r="AC14" i="6" s="1"/>
  <c r="AD14" i="6" s="1"/>
  <c r="AE14" i="6" s="1"/>
  <c r="U15" i="6"/>
  <c r="T16" i="6"/>
  <c r="S17" i="6"/>
  <c r="R18" i="6"/>
  <c r="Q19" i="6"/>
  <c r="C35" i="6"/>
  <c r="D35" i="6" s="1"/>
  <c r="E35" i="6" s="1"/>
  <c r="F35" i="6" s="1"/>
  <c r="G35" i="6" s="1"/>
  <c r="H35" i="6" s="1"/>
  <c r="I35" i="6" s="1"/>
  <c r="J35" i="6" s="1"/>
  <c r="K35" i="6" s="1"/>
  <c r="L35" i="6" s="1"/>
  <c r="M35" i="6" s="1"/>
  <c r="N35" i="6" s="1"/>
  <c r="O35" i="6" s="1"/>
  <c r="P35" i="6" s="1"/>
  <c r="Q35" i="6" s="1"/>
  <c r="R35" i="6" s="1"/>
  <c r="S35" i="6" s="1"/>
  <c r="T35" i="6" s="1"/>
  <c r="U35" i="6" s="1"/>
  <c r="V35" i="6" s="1"/>
  <c r="W35" i="6" s="1"/>
  <c r="X35" i="6" s="1"/>
  <c r="Y35" i="6" s="1"/>
  <c r="Z35" i="6" s="1"/>
  <c r="AA35" i="6" s="1"/>
  <c r="AB35" i="6" s="1"/>
  <c r="AC35" i="6" s="1"/>
  <c r="AD35" i="6" s="1"/>
  <c r="AE35" i="6" s="1"/>
  <c r="C33" i="6"/>
  <c r="C36" i="6" s="1"/>
  <c r="C38" i="6" s="1"/>
  <c r="D32" i="6"/>
  <c r="E31" i="6"/>
  <c r="F30" i="6"/>
  <c r="G29" i="6"/>
  <c r="H28" i="6"/>
  <c r="I27" i="6"/>
  <c r="J26" i="6"/>
  <c r="K25" i="6"/>
  <c r="L24" i="6"/>
  <c r="M23" i="6"/>
  <c r="N22" i="6"/>
  <c r="O21" i="6"/>
  <c r="P20" i="6"/>
  <c r="C3" i="6"/>
  <c r="D3" i="6" s="1"/>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V15" i="6" l="1"/>
  <c r="W15" i="6" s="1"/>
  <c r="X15" i="6" s="1"/>
  <c r="Y15" i="6" s="1"/>
  <c r="Z15" i="6" s="1"/>
  <c r="AA15" i="6" s="1"/>
  <c r="AB15" i="6" s="1"/>
  <c r="AC15" i="6" s="1"/>
  <c r="AD15" i="6" s="1"/>
  <c r="AE15" i="6" s="1"/>
  <c r="S18" i="6"/>
  <c r="T18" i="6" s="1"/>
  <c r="U18" i="6" s="1"/>
  <c r="V18" i="6" s="1"/>
  <c r="W18" i="6" s="1"/>
  <c r="X18" i="6" s="1"/>
  <c r="Y18" i="6" s="1"/>
  <c r="Z18" i="6" s="1"/>
  <c r="AA18" i="6" s="1"/>
  <c r="AB18" i="6" s="1"/>
  <c r="AC18" i="6" s="1"/>
  <c r="AD18" i="6" s="1"/>
  <c r="AE18" i="6" s="1"/>
  <c r="M24" i="6"/>
  <c r="N24" i="6" s="1"/>
  <c r="O24" i="6" s="1"/>
  <c r="P24" i="6" s="1"/>
  <c r="Q24" i="6" s="1"/>
  <c r="R24" i="6" s="1"/>
  <c r="S24" i="6" s="1"/>
  <c r="T24" i="6" s="1"/>
  <c r="U24" i="6" s="1"/>
  <c r="V24" i="6" s="1"/>
  <c r="W24" i="6" s="1"/>
  <c r="X24" i="6" s="1"/>
  <c r="Y24" i="6" s="1"/>
  <c r="Z24" i="6" s="1"/>
  <c r="AA24" i="6" s="1"/>
  <c r="AB24" i="6" s="1"/>
  <c r="AC24" i="6" s="1"/>
  <c r="AD24" i="6" s="1"/>
  <c r="AE24" i="6" s="1"/>
  <c r="R19" i="6"/>
  <c r="S19" i="6" s="1"/>
  <c r="T19" i="6" s="1"/>
  <c r="U19" i="6" s="1"/>
  <c r="V19" i="6" s="1"/>
  <c r="W19" i="6" s="1"/>
  <c r="X19" i="6" s="1"/>
  <c r="Y19" i="6" s="1"/>
  <c r="Z19" i="6" s="1"/>
  <c r="AA19" i="6" s="1"/>
  <c r="AB19" i="6" s="1"/>
  <c r="AC19" i="6" s="1"/>
  <c r="AD19" i="6" s="1"/>
  <c r="AE19" i="6" s="1"/>
  <c r="T17" i="6"/>
  <c r="U17" i="6" s="1"/>
  <c r="V17" i="6" s="1"/>
  <c r="W17" i="6" s="1"/>
  <c r="X17" i="6" s="1"/>
  <c r="Y17" i="6" s="1"/>
  <c r="Z17" i="6" s="1"/>
  <c r="AA17" i="6" s="1"/>
  <c r="AB17" i="6" s="1"/>
  <c r="AC17" i="6" s="1"/>
  <c r="AD17" i="6" s="1"/>
  <c r="AE17" i="6" s="1"/>
  <c r="L25" i="6"/>
  <c r="M25" i="6" s="1"/>
  <c r="N25" i="6" s="1"/>
  <c r="O25" i="6" s="1"/>
  <c r="P25" i="6" s="1"/>
  <c r="Q25" i="6" s="1"/>
  <c r="R25" i="6" s="1"/>
  <c r="S25" i="6" s="1"/>
  <c r="T25" i="6" s="1"/>
  <c r="U25" i="6" s="1"/>
  <c r="V25" i="6" s="1"/>
  <c r="W25" i="6" s="1"/>
  <c r="X25" i="6" s="1"/>
  <c r="Y25" i="6" s="1"/>
  <c r="Z25" i="6" s="1"/>
  <c r="AA25" i="6" s="1"/>
  <c r="AB25" i="6" s="1"/>
  <c r="AC25" i="6" s="1"/>
  <c r="AD25" i="6" s="1"/>
  <c r="AE25" i="6" s="1"/>
  <c r="E32" i="6"/>
  <c r="F32" i="6" s="1"/>
  <c r="G32" i="6" s="1"/>
  <c r="H32" i="6" s="1"/>
  <c r="I32" i="6" s="1"/>
  <c r="J32" i="6" s="1"/>
  <c r="K32" i="6" s="1"/>
  <c r="L32" i="6" s="1"/>
  <c r="M32" i="6" s="1"/>
  <c r="N32" i="6" s="1"/>
  <c r="O32" i="6" s="1"/>
  <c r="P32" i="6" s="1"/>
  <c r="Q32" i="6" s="1"/>
  <c r="R32" i="6" s="1"/>
  <c r="S32" i="6" s="1"/>
  <c r="T32" i="6" s="1"/>
  <c r="U32" i="6" s="1"/>
  <c r="V32" i="6" s="1"/>
  <c r="W32" i="6" s="1"/>
  <c r="X32" i="6" s="1"/>
  <c r="Y32" i="6" s="1"/>
  <c r="Z32" i="6" s="1"/>
  <c r="AA32" i="6" s="1"/>
  <c r="AB32" i="6" s="1"/>
  <c r="AC32" i="6" s="1"/>
  <c r="AD32" i="6" s="1"/>
  <c r="AE32" i="6" s="1"/>
  <c r="Q20" i="6"/>
  <c r="R20" i="6" s="1"/>
  <c r="S20" i="6" s="1"/>
  <c r="T20" i="6" s="1"/>
  <c r="U20" i="6" s="1"/>
  <c r="V20" i="6" s="1"/>
  <c r="W20" i="6" s="1"/>
  <c r="X20" i="6" s="1"/>
  <c r="Y20" i="6" s="1"/>
  <c r="Z20" i="6" s="1"/>
  <c r="AA20" i="6" s="1"/>
  <c r="AB20" i="6" s="1"/>
  <c r="AC20" i="6" s="1"/>
  <c r="AD20" i="6" s="1"/>
  <c r="AE20" i="6" s="1"/>
  <c r="O22" i="6"/>
  <c r="P22" i="6" s="1"/>
  <c r="Q22" i="6" s="1"/>
  <c r="R22" i="6" s="1"/>
  <c r="S22" i="6" s="1"/>
  <c r="T22" i="6" s="1"/>
  <c r="K26" i="6"/>
  <c r="L26" i="6" s="1"/>
  <c r="M26" i="6" s="1"/>
  <c r="N26" i="6" s="1"/>
  <c r="O26" i="6" s="1"/>
  <c r="P26" i="6" s="1"/>
  <c r="Q26" i="6" s="1"/>
  <c r="R26" i="6" s="1"/>
  <c r="S26" i="6" s="1"/>
  <c r="T26" i="6" s="1"/>
  <c r="U26" i="6" s="1"/>
  <c r="V26" i="6" s="1"/>
  <c r="W26" i="6" s="1"/>
  <c r="X26" i="6" s="1"/>
  <c r="Y26" i="6" s="1"/>
  <c r="Z26" i="6" s="1"/>
  <c r="AA26" i="6" s="1"/>
  <c r="AB26" i="6" s="1"/>
  <c r="AC26" i="6" s="1"/>
  <c r="AD26" i="6" s="1"/>
  <c r="AE26" i="6" s="1"/>
  <c r="U16" i="6"/>
  <c r="P21" i="6"/>
  <c r="Q21" i="6" s="1"/>
  <c r="R21" i="6" s="1"/>
  <c r="S21" i="6" s="1"/>
  <c r="T21" i="6" s="1"/>
  <c r="U21" i="6" s="1"/>
  <c r="V21" i="6" s="1"/>
  <c r="W21" i="6" s="1"/>
  <c r="X21" i="6" s="1"/>
  <c r="Y21" i="6" s="1"/>
  <c r="Z21" i="6" s="1"/>
  <c r="AA21" i="6" s="1"/>
  <c r="AB21" i="6" s="1"/>
  <c r="AC21" i="6" s="1"/>
  <c r="AD21" i="6" s="1"/>
  <c r="AE21" i="6" s="1"/>
  <c r="F31" i="6"/>
  <c r="G31" i="6" s="1"/>
  <c r="H31" i="6" s="1"/>
  <c r="I31" i="6" s="1"/>
  <c r="J31" i="6" s="1"/>
  <c r="K31" i="6" s="1"/>
  <c r="L31" i="6" s="1"/>
  <c r="M31" i="6" s="1"/>
  <c r="N31" i="6" s="1"/>
  <c r="O31" i="6" s="1"/>
  <c r="P31" i="6" s="1"/>
  <c r="Q31" i="6" s="1"/>
  <c r="R31" i="6" s="1"/>
  <c r="S31" i="6" s="1"/>
  <c r="T31" i="6" s="1"/>
  <c r="U31" i="6" s="1"/>
  <c r="V31" i="6" s="1"/>
  <c r="W31" i="6" s="1"/>
  <c r="X31" i="6" s="1"/>
  <c r="Y31" i="6" s="1"/>
  <c r="Z31" i="6" s="1"/>
  <c r="AA31" i="6" s="1"/>
  <c r="AB31" i="6" s="1"/>
  <c r="AC31" i="6" s="1"/>
  <c r="AD31" i="6" s="1"/>
  <c r="AE31" i="6" s="1"/>
  <c r="G30" i="6"/>
  <c r="H30" i="6" s="1"/>
  <c r="I30" i="6" s="1"/>
  <c r="J30" i="6" s="1"/>
  <c r="K30" i="6" s="1"/>
  <c r="L30" i="6" s="1"/>
  <c r="M30" i="6" s="1"/>
  <c r="N30" i="6" s="1"/>
  <c r="O30" i="6" s="1"/>
  <c r="P30" i="6" s="1"/>
  <c r="Q30" i="6" s="1"/>
  <c r="R30" i="6" s="1"/>
  <c r="S30" i="6" s="1"/>
  <c r="T30" i="6" s="1"/>
  <c r="U30" i="6" s="1"/>
  <c r="V30" i="6" s="1"/>
  <c r="W30" i="6" s="1"/>
  <c r="X30" i="6" s="1"/>
  <c r="Y30" i="6" s="1"/>
  <c r="Z30" i="6" s="1"/>
  <c r="AA30" i="6" s="1"/>
  <c r="AB30" i="6" s="1"/>
  <c r="AC30" i="6" s="1"/>
  <c r="AD30" i="6" s="1"/>
  <c r="AE30" i="6" s="1"/>
  <c r="J27" i="6"/>
  <c r="K27" i="6" s="1"/>
  <c r="L27" i="6" s="1"/>
  <c r="M27" i="6" s="1"/>
  <c r="N27" i="6" s="1"/>
  <c r="O27" i="6" s="1"/>
  <c r="P27" i="6" s="1"/>
  <c r="Q27" i="6" s="1"/>
  <c r="R27" i="6" s="1"/>
  <c r="S27" i="6" s="1"/>
  <c r="T27" i="6" s="1"/>
  <c r="U27" i="6" s="1"/>
  <c r="V27" i="6" s="1"/>
  <c r="W27" i="6" s="1"/>
  <c r="X27" i="6" s="1"/>
  <c r="Y27" i="6" s="1"/>
  <c r="Z27" i="6" s="1"/>
  <c r="AA27" i="6" s="1"/>
  <c r="AB27" i="6" s="1"/>
  <c r="AC27" i="6" s="1"/>
  <c r="AD27" i="6" s="1"/>
  <c r="AE27" i="6" s="1"/>
  <c r="I28" i="6"/>
  <c r="J28" i="6" s="1"/>
  <c r="K28" i="6" s="1"/>
  <c r="L28" i="6" s="1"/>
  <c r="M28" i="6" s="1"/>
  <c r="N28" i="6" s="1"/>
  <c r="O28" i="6" s="1"/>
  <c r="P28" i="6" s="1"/>
  <c r="Q28" i="6" s="1"/>
  <c r="R28" i="6" s="1"/>
  <c r="S28" i="6" s="1"/>
  <c r="T28" i="6" s="1"/>
  <c r="U28" i="6" s="1"/>
  <c r="V28" i="6" s="1"/>
  <c r="W28" i="6" s="1"/>
  <c r="X28" i="6" s="1"/>
  <c r="Y28" i="6" s="1"/>
  <c r="Z28" i="6" s="1"/>
  <c r="AA28" i="6" s="1"/>
  <c r="AB28" i="6" s="1"/>
  <c r="AC28" i="6" s="1"/>
  <c r="AD28" i="6" s="1"/>
  <c r="AE28" i="6" s="1"/>
  <c r="H29" i="6"/>
  <c r="I29" i="6" s="1"/>
  <c r="J29" i="6" s="1"/>
  <c r="K29" i="6" s="1"/>
  <c r="L29" i="6" s="1"/>
  <c r="M29" i="6" s="1"/>
  <c r="N29" i="6" s="1"/>
  <c r="O29" i="6" s="1"/>
  <c r="P29" i="6" s="1"/>
  <c r="Q29" i="6" s="1"/>
  <c r="R29" i="6" s="1"/>
  <c r="S29" i="6" s="1"/>
  <c r="T29" i="6" s="1"/>
  <c r="U29" i="6" s="1"/>
  <c r="V29" i="6" s="1"/>
  <c r="W29" i="6" s="1"/>
  <c r="X29" i="6" s="1"/>
  <c r="Y29" i="6" s="1"/>
  <c r="Z29" i="6" s="1"/>
  <c r="AA29" i="6" s="1"/>
  <c r="AB29" i="6" s="1"/>
  <c r="AC29" i="6" s="1"/>
  <c r="AD29" i="6" s="1"/>
  <c r="AE29" i="6" s="1"/>
  <c r="N23" i="6"/>
  <c r="O23" i="6" s="1"/>
  <c r="P23" i="6" s="1"/>
  <c r="Q23" i="6" s="1"/>
  <c r="R23" i="6" s="1"/>
  <c r="S23" i="6" s="1"/>
  <c r="T23" i="6" s="1"/>
  <c r="U23" i="6" s="1"/>
  <c r="V23" i="6" s="1"/>
  <c r="W23" i="6" s="1"/>
  <c r="X23" i="6" s="1"/>
  <c r="Y23" i="6" s="1"/>
  <c r="Z23" i="6" s="1"/>
  <c r="AA23" i="6" s="1"/>
  <c r="AB23" i="6" s="1"/>
  <c r="AC23" i="6" s="1"/>
  <c r="AD23" i="6" s="1"/>
  <c r="AE23" i="6" s="1"/>
  <c r="D33" i="6"/>
  <c r="E33" i="6" s="1"/>
  <c r="F33" i="6" s="1"/>
  <c r="G33" i="6" s="1"/>
  <c r="H33" i="6" s="1"/>
  <c r="I33" i="6" s="1"/>
  <c r="J33" i="6" s="1"/>
  <c r="K33" i="6" s="1"/>
  <c r="L33" i="6" s="1"/>
  <c r="M33" i="6" s="1"/>
  <c r="N33" i="6" s="1"/>
  <c r="O33" i="6" s="1"/>
  <c r="P33" i="6" s="1"/>
  <c r="Q33" i="6" s="1"/>
  <c r="R33" i="6" s="1"/>
  <c r="S33" i="6" s="1"/>
  <c r="T33" i="6" s="1"/>
  <c r="U33" i="6" s="1"/>
  <c r="V33" i="6" s="1"/>
  <c r="W33" i="6" s="1"/>
  <c r="X33" i="6" s="1"/>
  <c r="Y33" i="6" s="1"/>
  <c r="Z33" i="6" s="1"/>
  <c r="AA33" i="6" s="1"/>
  <c r="AB33" i="6" s="1"/>
  <c r="AC33" i="6" s="1"/>
  <c r="AD33" i="6" s="1"/>
  <c r="AE33" i="6" s="1"/>
  <c r="Q36" i="6" l="1"/>
  <c r="Q38" i="6" s="1"/>
  <c r="T36" i="6"/>
  <c r="T38" i="6" s="1"/>
  <c r="S36" i="6"/>
  <c r="S38" i="6" s="1"/>
  <c r="R36" i="6"/>
  <c r="R38" i="6" s="1"/>
  <c r="P36" i="6"/>
  <c r="P38" i="6" s="1"/>
  <c r="E36" i="6"/>
  <c r="E38" i="6" s="1"/>
  <c r="F36" i="6"/>
  <c r="F38" i="6" s="1"/>
  <c r="G36" i="6"/>
  <c r="G38" i="6" s="1"/>
  <c r="D36" i="6"/>
  <c r="D38" i="6" s="1"/>
  <c r="I36" i="6"/>
  <c r="I38" i="6" s="1"/>
  <c r="J36" i="6"/>
  <c r="J38" i="6" s="1"/>
  <c r="K36" i="6"/>
  <c r="K38" i="6" s="1"/>
  <c r="H36" i="6"/>
  <c r="H38" i="6" s="1"/>
  <c r="M36" i="6"/>
  <c r="M38" i="6" s="1"/>
  <c r="N36" i="6"/>
  <c r="N38" i="6" s="1"/>
  <c r="O36" i="6"/>
  <c r="O38" i="6" s="1"/>
  <c r="L36" i="6"/>
  <c r="L38" i="6" s="1"/>
  <c r="U22" i="6"/>
  <c r="V22" i="6" s="1"/>
  <c r="W22" i="6" s="1"/>
  <c r="X22" i="6" s="1"/>
  <c r="Y22" i="6" s="1"/>
  <c r="Z22" i="6" s="1"/>
  <c r="AA22" i="6" s="1"/>
  <c r="AB22" i="6" s="1"/>
  <c r="AC22" i="6" s="1"/>
  <c r="AD22" i="6" s="1"/>
  <c r="AE22" i="6" s="1"/>
  <c r="V16" i="6"/>
  <c r="U36" i="6" l="1"/>
  <c r="U38" i="6" s="1"/>
  <c r="W16" i="6"/>
  <c r="X16" i="6" l="1"/>
  <c r="Y16" i="6" l="1"/>
  <c r="Z16" i="6" l="1"/>
  <c r="AA16" i="6" l="1"/>
  <c r="V36" i="6"/>
  <c r="V38" i="6" s="1"/>
  <c r="W13" i="6" l="1"/>
  <c r="X13" i="6" s="1"/>
  <c r="Y13" i="6" s="1"/>
  <c r="Z13" i="6" s="1"/>
  <c r="AA13" i="6" s="1"/>
  <c r="AB13" i="6" s="1"/>
  <c r="AC13" i="6" s="1"/>
  <c r="AD13" i="6" s="1"/>
  <c r="AE13" i="6" s="1"/>
  <c r="AB16" i="6"/>
  <c r="AC16" i="6" s="1"/>
  <c r="AD16" i="6" s="1"/>
  <c r="AE16" i="6" s="1"/>
  <c r="W36" i="6" l="1"/>
  <c r="B18" i="4"/>
  <c r="P50" i="4"/>
  <c r="O51" i="4"/>
  <c r="N52" i="4"/>
  <c r="M53" i="4"/>
  <c r="L54" i="4"/>
  <c r="K55" i="4"/>
  <c r="J56" i="4"/>
  <c r="I57" i="4"/>
  <c r="H58" i="4"/>
  <c r="G59" i="4"/>
  <c r="F60" i="4"/>
  <c r="E61" i="4"/>
  <c r="D62" i="4"/>
  <c r="C63" i="4"/>
  <c r="C48" i="4"/>
  <c r="D48" i="4" s="1"/>
  <c r="E48" i="4" s="1"/>
  <c r="F48" i="4" s="1"/>
  <c r="G48" i="4" s="1"/>
  <c r="H48" i="4" s="1"/>
  <c r="I48" i="4" s="1"/>
  <c r="J48" i="4" s="1"/>
  <c r="K48" i="4" s="1"/>
  <c r="L48" i="4" s="1"/>
  <c r="M48" i="4" s="1"/>
  <c r="N48" i="4" s="1"/>
  <c r="O48" i="4" s="1"/>
  <c r="P48" i="4" s="1"/>
  <c r="P32" i="4"/>
  <c r="O33" i="4"/>
  <c r="P33" i="4" s="1"/>
  <c r="N34" i="4"/>
  <c r="O34" i="4" s="1"/>
  <c r="P34" i="4" s="1"/>
  <c r="M35" i="4"/>
  <c r="N35" i="4" s="1"/>
  <c r="O35" i="4" s="1"/>
  <c r="P35" i="4" s="1"/>
  <c r="L36" i="4"/>
  <c r="M36" i="4" s="1"/>
  <c r="N36" i="4" s="1"/>
  <c r="O36" i="4" s="1"/>
  <c r="P36" i="4" s="1"/>
  <c r="K37" i="4"/>
  <c r="L37" i="4" s="1"/>
  <c r="M37" i="4" s="1"/>
  <c r="N37" i="4" s="1"/>
  <c r="O37" i="4" s="1"/>
  <c r="P37" i="4" s="1"/>
  <c r="J38" i="4"/>
  <c r="K38" i="4" s="1"/>
  <c r="L38" i="4" s="1"/>
  <c r="M38" i="4" s="1"/>
  <c r="N38" i="4" s="1"/>
  <c r="O38" i="4" s="1"/>
  <c r="P38" i="4" s="1"/>
  <c r="I39" i="4"/>
  <c r="J39" i="4" s="1"/>
  <c r="K39" i="4" s="1"/>
  <c r="L39" i="4" s="1"/>
  <c r="M39" i="4" s="1"/>
  <c r="N39" i="4" s="1"/>
  <c r="O39" i="4" s="1"/>
  <c r="P39" i="4" s="1"/>
  <c r="H40" i="4"/>
  <c r="I40" i="4" s="1"/>
  <c r="J40" i="4" s="1"/>
  <c r="K40" i="4" s="1"/>
  <c r="L40" i="4" s="1"/>
  <c r="M40" i="4" s="1"/>
  <c r="N40" i="4" s="1"/>
  <c r="O40" i="4" s="1"/>
  <c r="P40" i="4" s="1"/>
  <c r="G41" i="4"/>
  <c r="H41" i="4" s="1"/>
  <c r="F42" i="4"/>
  <c r="G42" i="4" s="1"/>
  <c r="H42" i="4" s="1"/>
  <c r="I42" i="4" s="1"/>
  <c r="J42" i="4" s="1"/>
  <c r="K42" i="4" s="1"/>
  <c r="L42" i="4" s="1"/>
  <c r="M42" i="4" s="1"/>
  <c r="N42" i="4" s="1"/>
  <c r="O42" i="4" s="1"/>
  <c r="P42" i="4" s="1"/>
  <c r="E43" i="4"/>
  <c r="F43" i="4" s="1"/>
  <c r="G43" i="4" s="1"/>
  <c r="H43" i="4" s="1"/>
  <c r="I43" i="4" s="1"/>
  <c r="J43" i="4" s="1"/>
  <c r="K43" i="4" s="1"/>
  <c r="L43" i="4" s="1"/>
  <c r="M43" i="4" s="1"/>
  <c r="N43" i="4" s="1"/>
  <c r="O43" i="4" s="1"/>
  <c r="P43" i="4" s="1"/>
  <c r="D44" i="4"/>
  <c r="E44" i="4" s="1"/>
  <c r="F44" i="4" s="1"/>
  <c r="G44" i="4" s="1"/>
  <c r="H44" i="4" s="1"/>
  <c r="I44" i="4" s="1"/>
  <c r="J44" i="4" s="1"/>
  <c r="K44" i="4" s="1"/>
  <c r="L44" i="4" s="1"/>
  <c r="M44" i="4" s="1"/>
  <c r="N44" i="4" s="1"/>
  <c r="O44" i="4" s="1"/>
  <c r="P44" i="4" s="1"/>
  <c r="C30" i="4"/>
  <c r="D30" i="4" s="1"/>
  <c r="E30" i="4" s="1"/>
  <c r="F30" i="4" s="1"/>
  <c r="G30" i="4" s="1"/>
  <c r="H30" i="4" s="1"/>
  <c r="I30" i="4" s="1"/>
  <c r="J30" i="4" s="1"/>
  <c r="K30" i="4" s="1"/>
  <c r="L30" i="4" s="1"/>
  <c r="M30" i="4" s="1"/>
  <c r="N30" i="4" s="1"/>
  <c r="O30" i="4" s="1"/>
  <c r="P30" i="4" s="1"/>
  <c r="C3" i="4"/>
  <c r="D3" i="4" s="1"/>
  <c r="E3" i="4" s="1"/>
  <c r="F3" i="4" s="1"/>
  <c r="G3" i="4" s="1"/>
  <c r="H3" i="4" s="1"/>
  <c r="I3" i="4" s="1"/>
  <c r="J3" i="4" s="1"/>
  <c r="K3" i="4" s="1"/>
  <c r="L3" i="4" s="1"/>
  <c r="M3" i="4" s="1"/>
  <c r="N3" i="4" s="1"/>
  <c r="O3" i="4" s="1"/>
  <c r="P3" i="4" s="1"/>
  <c r="P4" i="4" s="1"/>
  <c r="C45" i="4"/>
  <c r="D45" i="4" s="1"/>
  <c r="E45" i="4" s="1"/>
  <c r="F45" i="4" s="1"/>
  <c r="G45" i="4" s="1"/>
  <c r="H45" i="4" s="1"/>
  <c r="I45" i="4" s="1"/>
  <c r="J45" i="4" s="1"/>
  <c r="K45" i="4" s="1"/>
  <c r="L45" i="4" s="1"/>
  <c r="M45" i="4" s="1"/>
  <c r="N45" i="4" s="1"/>
  <c r="O45" i="4" s="1"/>
  <c r="P45" i="4" s="1"/>
  <c r="D63" i="4" l="1"/>
  <c r="E63" i="4" s="1"/>
  <c r="F63" i="4" s="1"/>
  <c r="G63" i="4" s="1"/>
  <c r="H63" i="4" s="1"/>
  <c r="I63" i="4" s="1"/>
  <c r="J63" i="4" s="1"/>
  <c r="K63" i="4" s="1"/>
  <c r="L63" i="4" s="1"/>
  <c r="M63" i="4" s="1"/>
  <c r="N63" i="4" s="1"/>
  <c r="O63" i="4" s="1"/>
  <c r="P63" i="4" s="1"/>
  <c r="C73" i="4"/>
  <c r="C75" i="4" s="1"/>
  <c r="C89" i="4" s="1"/>
  <c r="H59" i="4"/>
  <c r="I59" i="4" s="1"/>
  <c r="J59" i="4" s="1"/>
  <c r="K59" i="4" s="1"/>
  <c r="L59" i="4" s="1"/>
  <c r="M59" i="4" s="1"/>
  <c r="N59" i="4" s="1"/>
  <c r="O59" i="4" s="1"/>
  <c r="P59" i="4" s="1"/>
  <c r="L55" i="4"/>
  <c r="M55" i="4" s="1"/>
  <c r="N55" i="4" s="1"/>
  <c r="O55" i="4" s="1"/>
  <c r="P55" i="4" s="1"/>
  <c r="P51" i="4"/>
  <c r="E62" i="4"/>
  <c r="F62" i="4" s="1"/>
  <c r="G62" i="4" s="1"/>
  <c r="H62" i="4" s="1"/>
  <c r="I62" i="4" s="1"/>
  <c r="J62" i="4" s="1"/>
  <c r="K62" i="4" s="1"/>
  <c r="L62" i="4" s="1"/>
  <c r="M62" i="4" s="1"/>
  <c r="N62" i="4" s="1"/>
  <c r="O62" i="4" s="1"/>
  <c r="P62" i="4" s="1"/>
  <c r="I58" i="4"/>
  <c r="J58" i="4" s="1"/>
  <c r="K58" i="4" s="1"/>
  <c r="L58" i="4" s="1"/>
  <c r="M58" i="4" s="1"/>
  <c r="N58" i="4" s="1"/>
  <c r="O58" i="4" s="1"/>
  <c r="P58" i="4" s="1"/>
  <c r="M54" i="4"/>
  <c r="N54" i="4" s="1"/>
  <c r="O54" i="4" s="1"/>
  <c r="P54" i="4" s="1"/>
  <c r="F61" i="4"/>
  <c r="G61" i="4" s="1"/>
  <c r="H61" i="4" s="1"/>
  <c r="I61" i="4" s="1"/>
  <c r="J61" i="4" s="1"/>
  <c r="K61" i="4" s="1"/>
  <c r="L61" i="4" s="1"/>
  <c r="M61" i="4" s="1"/>
  <c r="N61" i="4" s="1"/>
  <c r="O61" i="4" s="1"/>
  <c r="P61" i="4" s="1"/>
  <c r="J57" i="4"/>
  <c r="K57" i="4" s="1"/>
  <c r="L57" i="4" s="1"/>
  <c r="M57" i="4" s="1"/>
  <c r="N57" i="4" s="1"/>
  <c r="O57" i="4" s="1"/>
  <c r="P57" i="4" s="1"/>
  <c r="N53" i="4"/>
  <c r="O53" i="4" s="1"/>
  <c r="P53" i="4" s="1"/>
  <c r="G60" i="4"/>
  <c r="H60" i="4" s="1"/>
  <c r="I60" i="4" s="1"/>
  <c r="J60" i="4" s="1"/>
  <c r="K60" i="4" s="1"/>
  <c r="L60" i="4" s="1"/>
  <c r="M60" i="4" s="1"/>
  <c r="N60" i="4" s="1"/>
  <c r="O60" i="4" s="1"/>
  <c r="P60" i="4" s="1"/>
  <c r="K56" i="4"/>
  <c r="L56" i="4" s="1"/>
  <c r="M56" i="4" s="1"/>
  <c r="N56" i="4" s="1"/>
  <c r="O56" i="4" s="1"/>
  <c r="P56" i="4" s="1"/>
  <c r="O52" i="4"/>
  <c r="P52" i="4" s="1"/>
  <c r="Y11" i="6"/>
  <c r="Z11" i="6" s="1"/>
  <c r="AA11" i="6" s="1"/>
  <c r="AB11" i="6" s="1"/>
  <c r="AC11" i="6" s="1"/>
  <c r="AD11" i="6" s="1"/>
  <c r="AE11" i="6" s="1"/>
  <c r="X12" i="6"/>
  <c r="Y12" i="6" s="1"/>
  <c r="Z12" i="6" s="1"/>
  <c r="AA12" i="6" s="1"/>
  <c r="AB12" i="6" s="1"/>
  <c r="AC12" i="6" s="1"/>
  <c r="AD12" i="6" s="1"/>
  <c r="AE12" i="6" s="1"/>
  <c r="D16" i="4"/>
  <c r="H12" i="4"/>
  <c r="L8" i="4"/>
  <c r="C17" i="4"/>
  <c r="G13" i="4"/>
  <c r="K9" i="4"/>
  <c r="O5" i="4"/>
  <c r="F14" i="4"/>
  <c r="J10" i="4"/>
  <c r="N6" i="4"/>
  <c r="E15" i="4"/>
  <c r="I11" i="4"/>
  <c r="M7" i="4"/>
  <c r="I41" i="4"/>
  <c r="J41" i="4" s="1"/>
  <c r="K41" i="4" s="1"/>
  <c r="L41" i="4" s="1"/>
  <c r="M41" i="4" s="1"/>
  <c r="N41" i="4" s="1"/>
  <c r="O41" i="4" s="1"/>
  <c r="P41" i="4" s="1"/>
  <c r="D73" i="4" l="1"/>
  <c r="D76" i="4" s="1"/>
  <c r="D89" i="4" s="1"/>
  <c r="E73" i="4"/>
  <c r="E77" i="4" s="1"/>
  <c r="E89" i="4" s="1"/>
  <c r="P73" i="4"/>
  <c r="H73" i="4"/>
  <c r="O73" i="4"/>
  <c r="G73" i="4"/>
  <c r="N73" i="4"/>
  <c r="F73" i="4"/>
  <c r="I73" i="4"/>
  <c r="L73" i="4"/>
  <c r="K73" i="4"/>
  <c r="J73" i="4"/>
  <c r="M73" i="4"/>
  <c r="Y36" i="6"/>
  <c r="X36" i="6"/>
  <c r="F78" i="4" l="1"/>
  <c r="F89" i="4" s="1"/>
  <c r="Z10" i="6"/>
  <c r="AA10" i="6" s="1"/>
  <c r="AB10" i="6" s="1"/>
  <c r="AC10" i="6" s="1"/>
  <c r="AD10" i="6" s="1"/>
  <c r="AE10" i="6" s="1"/>
  <c r="Z36" i="6" l="1"/>
  <c r="G79" i="4"/>
  <c r="AA9" i="6"/>
  <c r="AB9" i="6" s="1"/>
  <c r="AC9" i="6" s="1"/>
  <c r="AD9" i="6" s="1"/>
  <c r="AE9" i="6" s="1"/>
  <c r="AB8" i="6"/>
  <c r="AC8" i="6" s="1"/>
  <c r="AD8" i="6" s="1"/>
  <c r="AE8" i="6" s="1"/>
  <c r="G89" i="4" l="1"/>
  <c r="H80" i="4"/>
  <c r="AA36" i="6"/>
  <c r="H89" i="4" l="1"/>
  <c r="I81" i="4"/>
  <c r="E22" i="5"/>
  <c r="AB36" i="6"/>
  <c r="AC7" i="6"/>
  <c r="AD7" i="6" s="1"/>
  <c r="AE7" i="6" s="1"/>
  <c r="I89" i="4" l="1"/>
  <c r="J82" i="4"/>
  <c r="E21" i="5"/>
  <c r="E20" i="5"/>
  <c r="AC36" i="6"/>
  <c r="AD6" i="6"/>
  <c r="AE6" i="6" s="1"/>
  <c r="J89" i="4" l="1"/>
  <c r="K83" i="4"/>
  <c r="AE5" i="6"/>
  <c r="AD36" i="6"/>
  <c r="K89" i="4" l="1"/>
  <c r="L84" i="4"/>
  <c r="AE36" i="6"/>
  <c r="L89" i="4" l="1"/>
  <c r="M85" i="4"/>
  <c r="M89" i="4" l="1"/>
  <c r="N86" i="4"/>
  <c r="N89" i="4" l="1"/>
  <c r="O87" i="4"/>
  <c r="O89" i="4" l="1"/>
  <c r="P88" i="4"/>
  <c r="P89" i="4" s="1"/>
</calcChain>
</file>

<file path=xl/comments1.xml><?xml version="1.0" encoding="utf-8"?>
<comments xmlns="http://schemas.openxmlformats.org/spreadsheetml/2006/main">
  <authors>
    <author>Pratt, Stephen</author>
  </authors>
  <commentList>
    <comment ref="S16" authorId="0" shapeId="0">
      <text>
        <r>
          <rPr>
            <b/>
            <sz val="9"/>
            <color indexed="81"/>
            <rFont val="Tahoma"/>
            <family val="2"/>
          </rPr>
          <t>Pratt, Stephen:</t>
        </r>
        <r>
          <rPr>
            <sz val="9"/>
            <color indexed="81"/>
            <rFont val="Tahoma"/>
            <family val="2"/>
          </rPr>
          <t xml:space="preserve">
Per Appendix D from ATM 2016 </t>
        </r>
      </text>
    </comment>
    <comment ref="R17" authorId="0" shapeId="0">
      <text>
        <r>
          <rPr>
            <b/>
            <sz val="9"/>
            <color indexed="81"/>
            <rFont val="Tahoma"/>
            <family val="2"/>
          </rPr>
          <t>Pratt, Stephen:</t>
        </r>
        <r>
          <rPr>
            <sz val="9"/>
            <color indexed="81"/>
            <rFont val="Tahoma"/>
            <family val="2"/>
          </rPr>
          <t xml:space="preserve">
Per Recap of Recap</t>
        </r>
      </text>
    </comment>
    <comment ref="Q18" authorId="0" shapeId="0">
      <text>
        <r>
          <rPr>
            <b/>
            <sz val="9"/>
            <color indexed="81"/>
            <rFont val="Tahoma"/>
            <family val="2"/>
          </rPr>
          <t>Pratt, Stephen:</t>
        </r>
        <r>
          <rPr>
            <sz val="9"/>
            <color indexed="81"/>
            <rFont val="Tahoma"/>
            <family val="2"/>
          </rPr>
          <t xml:space="preserve">
Per Recap of Recap</t>
        </r>
      </text>
    </comment>
  </commentList>
</comments>
</file>

<file path=xl/sharedStrings.xml><?xml version="1.0" encoding="utf-8"?>
<sst xmlns="http://schemas.openxmlformats.org/spreadsheetml/2006/main" count="297" uniqueCount="61">
  <si>
    <t>Year</t>
  </si>
  <si>
    <t>Fiscal</t>
  </si>
  <si>
    <t>2012+</t>
  </si>
  <si>
    <t>2013+</t>
  </si>
  <si>
    <t>2014+</t>
  </si>
  <si>
    <t>2015+</t>
  </si>
  <si>
    <t>2016+</t>
  </si>
  <si>
    <t>Base Year</t>
  </si>
  <si>
    <t>2017+</t>
  </si>
  <si>
    <t>+ Factor</t>
  </si>
  <si>
    <t>2018+</t>
  </si>
  <si>
    <t>2019+</t>
  </si>
  <si>
    <t>2020+</t>
  </si>
  <si>
    <t>2021+</t>
  </si>
  <si>
    <t>2022+</t>
  </si>
  <si>
    <t>2023+</t>
  </si>
  <si>
    <t>2024+</t>
  </si>
  <si>
    <t>2025+</t>
  </si>
  <si>
    <t>PPNG</t>
  </si>
  <si>
    <t>2026e</t>
  </si>
  <si>
    <t>2025e</t>
  </si>
  <si>
    <t>2024e</t>
  </si>
  <si>
    <t>2023e</t>
  </si>
  <si>
    <t>2022e</t>
  </si>
  <si>
    <t>2021e</t>
  </si>
  <si>
    <t>2020e</t>
  </si>
  <si>
    <t>2019e</t>
  </si>
  <si>
    <t>Annual</t>
  </si>
  <si>
    <t>A look back at fifteen (15) fiscal years of Personal Property New Growth (PPNG) and the amount added to the Total Tax Levy (TTL)</t>
  </si>
  <si>
    <t>PPNG Total</t>
  </si>
  <si>
    <r>
      <rPr>
        <sz val="36"/>
        <color theme="1"/>
        <rFont val="Calibri"/>
        <family val="2"/>
        <scheme val="minor"/>
      </rPr>
      <t>EXHIBIT A</t>
    </r>
    <r>
      <rPr>
        <sz val="28"/>
        <color theme="1"/>
        <rFont val="Calibri"/>
        <family val="2"/>
        <scheme val="minor"/>
      </rPr>
      <t xml:space="preserve"> </t>
    </r>
    <r>
      <rPr>
        <sz val="24"/>
        <color theme="1"/>
        <rFont val="Calibri"/>
        <family val="2"/>
        <scheme val="minor"/>
      </rPr>
      <t>PPNG Strategy</t>
    </r>
  </si>
  <si>
    <t>The model is based upon only fifteen (15) fiscal years and represents the "building blocks" needed to support debt service costs for our municipal buildings infrastructure</t>
  </si>
  <si>
    <r>
      <t xml:space="preserve"> * Special Note: Based on MADOR provisions Public Utilities are allowed to establish an "Accumulated Reserve" resulting in the annual Personal Property tax paid based on the "Net Original Cost" (NOC) value. This does not impact the initial PPNG amount added to the Total Tax Levy (TTL) in year one based on the "Gross Original Cost" (GOC) value. In 2010, NStar reported additions of Personal Property (primarily the upgrade to Route 58 substation) creating ~$690 thousand of PPNG added to FY2011 TTL. It was attributable to a $35.669 million in (GOC) value for calendar year 2009 additions (divided by 1000) and times the FY2010 CIP tax rate of $19.34. The actual FY2011 NStar tax liability was $528 thousand (based on $25.814 million in NOC by using an Accumulated Reserve factor of 27.63 applied to GOC equals $35.669 million x .7237 -:- 1000 x $20.45). The $162 thousand difference was absorbed by all Real and Personal Property taxpayers in the form of a higher calculated tax rate. Each Fiscal Year since FY2012, the initial $690 thousand PPNG (based on GOC) value increases by 2.5% as part of the TTL: </t>
    </r>
    <r>
      <rPr>
        <i/>
        <u/>
        <sz val="11"/>
        <color theme="1"/>
        <rFont val="Calibri"/>
        <family val="2"/>
        <scheme val="minor"/>
      </rPr>
      <t>FY2014 equals $743 thousand; FY2015 equals $761 thousand, etc.</t>
    </r>
  </si>
  <si>
    <r>
      <rPr>
        <sz val="36"/>
        <color theme="1"/>
        <rFont val="Calibri"/>
        <family val="2"/>
        <scheme val="minor"/>
      </rPr>
      <t>EXHIBIT B</t>
    </r>
    <r>
      <rPr>
        <sz val="28"/>
        <color theme="1"/>
        <rFont val="Calibri"/>
        <family val="2"/>
        <scheme val="minor"/>
      </rPr>
      <t xml:space="preserve"> </t>
    </r>
    <r>
      <rPr>
        <sz val="24"/>
        <color theme="1"/>
        <rFont val="Calibri"/>
        <family val="2"/>
        <scheme val="minor"/>
      </rPr>
      <t>FY2000-2014</t>
    </r>
  </si>
  <si>
    <r>
      <t xml:space="preserve">Personal Property New Growth (PPNG) is based on "100%" of reported assets and costs times the prior Fiscal Years applicable Tax Rate per $1000 and is added to the Total Tax Levy (TTL) in a Fiscal Year when the property was "placed into service" during the preceding calendar year (or as of January 1st). Businesses are required to submit annually a </t>
    </r>
    <r>
      <rPr>
        <b/>
        <sz val="11"/>
        <color theme="1"/>
        <rFont val="Calibri"/>
        <family val="2"/>
        <scheme val="minor"/>
      </rPr>
      <t>Form of List</t>
    </r>
    <r>
      <rPr>
        <sz val="11"/>
        <color theme="1"/>
        <rFont val="Calibri"/>
        <family val="2"/>
        <scheme val="minor"/>
      </rPr>
      <t xml:space="preserve"> - http://www.mass.gov/dor/docs/dls/ptb/pdfs/statetax2.pdf or other documentation to the Assessors identifying Personal Property. Personal Property subject to a Real and Personal Property tax will only </t>
    </r>
    <r>
      <rPr>
        <i/>
        <u/>
        <sz val="11"/>
        <color theme="1"/>
        <rFont val="Calibri"/>
        <family val="2"/>
        <scheme val="minor"/>
      </rPr>
      <t>depreciate in value</t>
    </r>
    <r>
      <rPr>
        <sz val="11"/>
        <color theme="1"/>
        <rFont val="Calibri"/>
        <family val="2"/>
        <scheme val="minor"/>
      </rPr>
      <t xml:space="preserve">* over time (normally IRS guidelines) or "retired” (removed from service) thereby decreasing or eliminating the taxable value.  And unlike the personal excise tax (cars, boats, etc), the business personal property “new growth” tax amount exists in year one by adding to the overall amount of the TTL base and is subject to future years 2.5% increases. Since the taxable values will be either reduced or no longer exist in subsequent years, the tax previously paid by a business will be spread out amongst all Real and Personal Property taxpayers do to the loss in total taxable values.  As seen in Exhibit B, the PPNG Strategy allows for the accumulation of PPNG added to the TTL to be a dedicated revenue source to support both Capital Infrastructure Debt Service costs in the short-term and Capital Equipment expenditures in the long term. The growth of the TTL from FY2000 to FY2014 attributable to just PPNG has generated almost $9.2 million in new revenue in the past 15 years and the FY2014 Annual amount of $2.0 million (Exhibit B) represents 10% of the $20.0 million in Total Tax Levy (TTL) for the Town of Carver. </t>
    </r>
  </si>
  <si>
    <t>FY</t>
  </si>
  <si>
    <t>PPNG-All</t>
  </si>
  <si>
    <t>PPNG-CC</t>
  </si>
  <si>
    <t>Town of Carver, MA</t>
  </si>
  <si>
    <t>Personal Property New Growth</t>
  </si>
  <si>
    <t>Collins Center/FMP* -&gt;</t>
  </si>
  <si>
    <t>by Fiscal Year</t>
  </si>
  <si>
    <t>Totals</t>
  </si>
  <si>
    <t>Total Tax Levy</t>
  </si>
  <si>
    <t>Percent of TTL</t>
  </si>
  <si>
    <t>Acummulated</t>
  </si>
  <si>
    <t>2029e</t>
  </si>
  <si>
    <t>2028e</t>
  </si>
  <si>
    <t>2027e</t>
  </si>
  <si>
    <t>A look back to FY2000 and ahead to FY2029e of Personal Property New Growth (PPNG) and the amount added to the Total Tax Levy (TTL)</t>
  </si>
  <si>
    <t>Average FY2014-2019 -&gt;</t>
  </si>
  <si>
    <t>Average FY2000-2013* -&gt;</t>
  </si>
  <si>
    <t>(*Excludes all of FY2011 due to NStar substation)</t>
  </si>
  <si>
    <t>Total</t>
  </si>
  <si>
    <t>Average</t>
  </si>
  <si>
    <t>PPNG 20 years from FY2000-2019*</t>
  </si>
  <si>
    <t>Capital Building Stabiization Funded established at STM on April 11, 2011 and funded at 2011 ATM for FY 2012</t>
  </si>
  <si>
    <t>EXHIBIT C FY2000-2011</t>
  </si>
  <si>
    <t>EXHIBIT D             FY2012-2021</t>
  </si>
  <si>
    <t>EXHIBIT E           FY2022-2029e</t>
  </si>
  <si>
    <t>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</si>
</sst>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quot;M&quot;"/>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b/>
      <i/>
      <sz val="11"/>
      <color theme="1"/>
      <name val="Calibri"/>
      <family val="2"/>
      <scheme val="minor"/>
    </font>
    <font>
      <sz val="9"/>
      <color theme="1"/>
      <name val="Calibri"/>
      <family val="2"/>
      <scheme val="minor"/>
    </font>
    <font>
      <sz val="28"/>
      <color theme="1"/>
      <name val="Calibri"/>
      <family val="2"/>
      <scheme val="minor"/>
    </font>
    <font>
      <sz val="10"/>
      <color theme="1"/>
      <name val="Calibri"/>
      <family val="2"/>
      <scheme val="minor"/>
    </font>
    <font>
      <sz val="24"/>
      <color theme="1"/>
      <name val="Calibri"/>
      <family val="2"/>
      <scheme val="minor"/>
    </font>
    <font>
      <sz val="36"/>
      <color theme="1"/>
      <name val="Calibri"/>
      <family val="2"/>
      <scheme val="minor"/>
    </font>
    <font>
      <i/>
      <u/>
      <sz val="11"/>
      <color theme="1"/>
      <name val="Calibri"/>
      <family val="2"/>
      <scheme val="minor"/>
    </font>
    <font>
      <sz val="10"/>
      <color rgb="FF538ED5"/>
      <name val="Calibri"/>
      <family val="2"/>
      <scheme val="minor"/>
    </font>
    <font>
      <b/>
      <sz val="10"/>
      <color theme="1"/>
      <name val="Calibri"/>
      <family val="2"/>
      <scheme val="minor"/>
    </font>
    <font>
      <b/>
      <sz val="10"/>
      <color rgb="FFFF0000"/>
      <name val="Calibri"/>
      <family val="2"/>
      <scheme val="minor"/>
    </font>
    <font>
      <sz val="12"/>
      <color theme="1"/>
      <name val="Calibri"/>
      <family val="2"/>
      <scheme val="minor"/>
    </font>
    <font>
      <sz val="10"/>
      <color theme="3" tint="0.39997558519241921"/>
      <name val="Calibri"/>
      <family val="2"/>
      <scheme val="minor"/>
    </font>
    <font>
      <sz val="10"/>
      <color rgb="FF0070C0"/>
      <name val="Calibri"/>
      <family val="2"/>
      <scheme val="minor"/>
    </font>
    <font>
      <sz val="9"/>
      <color indexed="81"/>
      <name val="Tahoma"/>
      <family val="2"/>
    </font>
    <font>
      <b/>
      <sz val="9"/>
      <color indexed="81"/>
      <name val="Tahoma"/>
      <family val="2"/>
    </font>
    <font>
      <sz val="11"/>
      <color theme="6" tint="-0.249977111117893"/>
      <name val="Calibri"/>
      <family val="2"/>
      <scheme val="minor"/>
    </font>
    <font>
      <b/>
      <sz val="14"/>
      <color theme="1"/>
      <name val="Calibri"/>
      <family val="2"/>
      <scheme val="minor"/>
    </font>
    <font>
      <u/>
      <sz val="11"/>
      <color theme="1"/>
      <name val="Calibri"/>
      <family val="2"/>
      <scheme val="minor"/>
    </font>
    <font>
      <sz val="48"/>
      <color theme="1"/>
      <name val="Calibri"/>
      <family val="2"/>
      <scheme val="minor"/>
    </font>
    <font>
      <sz val="20"/>
      <color theme="1"/>
      <name val="Calibri"/>
      <family val="2"/>
      <scheme val="minor"/>
    </font>
    <font>
      <sz val="26"/>
      <color theme="1"/>
      <name val="Calibri"/>
      <family val="2"/>
      <scheme val="minor"/>
    </font>
    <font>
      <b/>
      <sz val="11"/>
      <color rgb="FF538ED5"/>
      <name val="Calibri"/>
      <family val="2"/>
      <scheme val="minor"/>
    </font>
    <font>
      <sz val="11"/>
      <name val="Calibri"/>
      <family val="2"/>
      <scheme val="minor"/>
    </font>
    <font>
      <sz val="11"/>
      <color rgb="FF0070C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cellStyleXfs>
  <cellXfs count="171">
    <xf numFmtId="0" fontId="0" fillId="0" borderId="0" xfId="0"/>
    <xf numFmtId="164" fontId="0" fillId="0" borderId="0" xfId="0" applyNumberFormat="1"/>
    <xf numFmtId="0" fontId="0" fillId="0" borderId="0" xfId="0" applyBorder="1"/>
    <xf numFmtId="0" fontId="5" fillId="2" borderId="4" xfId="0" applyFont="1" applyFill="1" applyBorder="1" applyAlignment="1">
      <alignment horizontal="center"/>
    </xf>
    <xf numFmtId="0" fontId="5" fillId="2" borderId="10" xfId="0"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4" xfId="0" applyFont="1"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vertical="center"/>
    </xf>
    <xf numFmtId="0" fontId="5" fillId="2" borderId="6" xfId="0" quotePrefix="1" applyFont="1" applyFill="1" applyBorder="1" applyAlignment="1">
      <alignment horizontal="center" vertical="center"/>
    </xf>
    <xf numFmtId="0" fontId="5" fillId="2" borderId="7" xfId="0" quotePrefix="1"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164" fontId="6" fillId="0" borderId="6" xfId="1" applyNumberFormat="1" applyFont="1" applyBorder="1"/>
    <xf numFmtId="164" fontId="6" fillId="0" borderId="0" xfId="1" applyNumberFormat="1" applyFont="1" applyBorder="1"/>
    <xf numFmtId="0" fontId="2" fillId="0" borderId="4" xfId="0" applyFont="1" applyFill="1" applyBorder="1" applyAlignment="1">
      <alignment horizontal="center"/>
    </xf>
    <xf numFmtId="165" fontId="0" fillId="0" borderId="7" xfId="0" applyNumberFormat="1" applyBorder="1" applyAlignment="1">
      <alignment horizontal="center" vertical="center"/>
    </xf>
    <xf numFmtId="0" fontId="0" fillId="0" borderId="0" xfId="0" applyBorder="1" applyAlignment="1">
      <alignment vertical="center"/>
    </xf>
    <xf numFmtId="165" fontId="0" fillId="0" borderId="0" xfId="0" applyNumberFormat="1" applyBorder="1" applyAlignment="1">
      <alignment horizontal="center" vertical="center"/>
    </xf>
    <xf numFmtId="165" fontId="0" fillId="0" borderId="9" xfId="0" quotePrefix="1" applyNumberFormat="1" applyBorder="1" applyAlignment="1">
      <alignment horizontal="center" vertical="center"/>
    </xf>
    <xf numFmtId="165" fontId="0" fillId="0" borderId="0" xfId="0" quotePrefix="1" applyNumberFormat="1" applyBorder="1" applyAlignment="1">
      <alignment horizontal="center" vertical="center"/>
    </xf>
    <xf numFmtId="165" fontId="0" fillId="0" borderId="9"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11" xfId="0" quotePrefix="1" applyNumberFormat="1" applyBorder="1" applyAlignment="1">
      <alignment horizontal="center" vertical="center"/>
    </xf>
    <xf numFmtId="165"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0" fillId="0" borderId="9" xfId="0"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164" fontId="8" fillId="0" borderId="0" xfId="1" applyNumberFormat="1" applyFont="1" applyBorder="1"/>
    <xf numFmtId="164" fontId="12" fillId="0" borderId="0" xfId="1" applyNumberFormat="1" applyFont="1" applyBorder="1" applyAlignment="1">
      <alignment horizontal="center"/>
    </xf>
    <xf numFmtId="164" fontId="8" fillId="0" borderId="0" xfId="1" applyNumberFormat="1" applyFont="1" applyBorder="1" applyAlignment="1">
      <alignment horizontal="center"/>
    </xf>
    <xf numFmtId="164" fontId="12" fillId="0" borderId="11" xfId="1" applyNumberFormat="1" applyFont="1" applyBorder="1" applyAlignment="1">
      <alignment horizontal="center"/>
    </xf>
    <xf numFmtId="164" fontId="8" fillId="0" borderId="11" xfId="1" applyNumberFormat="1" applyFont="1" applyBorder="1" applyAlignment="1">
      <alignment horizontal="center"/>
    </xf>
    <xf numFmtId="164" fontId="8" fillId="0" borderId="6" xfId="1" applyNumberFormat="1" applyFont="1" applyBorder="1"/>
    <xf numFmtId="164" fontId="8" fillId="0" borderId="9" xfId="1" applyNumberFormat="1" applyFont="1" applyBorder="1" applyAlignment="1">
      <alignment horizontal="center"/>
    </xf>
    <xf numFmtId="164" fontId="8" fillId="0" borderId="12" xfId="1" applyNumberFormat="1" applyFont="1" applyBorder="1" applyAlignment="1">
      <alignment horizontal="center"/>
    </xf>
    <xf numFmtId="164" fontId="13" fillId="0" borderId="7" xfId="0" applyNumberFormat="1" applyFont="1" applyBorder="1"/>
    <xf numFmtId="164" fontId="8" fillId="0" borderId="0" xfId="0" applyNumberFormat="1" applyFont="1" applyBorder="1"/>
    <xf numFmtId="164" fontId="13" fillId="0" borderId="14" xfId="1" applyNumberFormat="1" applyFont="1" applyBorder="1"/>
    <xf numFmtId="164" fontId="13" fillId="0" borderId="15" xfId="1" applyNumberFormat="1" applyFont="1" applyBorder="1"/>
    <xf numFmtId="0" fontId="8" fillId="0" borderId="0" xfId="0" applyFont="1" applyBorder="1"/>
    <xf numFmtId="0" fontId="8" fillId="0" borderId="9" xfId="0" applyFont="1" applyBorder="1"/>
    <xf numFmtId="164" fontId="13" fillId="0" borderId="0" xfId="0" applyNumberFormat="1" applyFont="1" applyBorder="1"/>
    <xf numFmtId="0" fontId="5" fillId="2" borderId="16"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164" fontId="13" fillId="0" borderId="9" xfId="0" applyNumberFormat="1" applyFont="1" applyBorder="1"/>
    <xf numFmtId="0" fontId="5" fillId="2" borderId="11" xfId="0" applyFont="1" applyFill="1" applyBorder="1" applyAlignment="1">
      <alignment horizontal="center"/>
    </xf>
    <xf numFmtId="0" fontId="5" fillId="2" borderId="12" xfId="0" applyFont="1" applyFill="1" applyBorder="1" applyAlignment="1">
      <alignment horizontal="center"/>
    </xf>
    <xf numFmtId="164" fontId="8" fillId="0" borderId="9" xfId="0" applyNumberFormat="1" applyFont="1" applyBorder="1"/>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13" fillId="0" borderId="13" xfId="0" applyFont="1" applyBorder="1"/>
    <xf numFmtId="164" fontId="16" fillId="0" borderId="7" xfId="1" applyNumberFormat="1" applyFont="1" applyBorder="1" applyAlignment="1">
      <alignment horizontal="center"/>
    </xf>
    <xf numFmtId="164" fontId="16" fillId="0" borderId="0" xfId="1" applyNumberFormat="1" applyFont="1" applyBorder="1" applyAlignment="1">
      <alignment horizontal="center"/>
    </xf>
    <xf numFmtId="164" fontId="17" fillId="0" borderId="0" xfId="1" applyNumberFormat="1" applyFont="1" applyBorder="1" applyAlignment="1">
      <alignment horizontal="center" vertical="center"/>
    </xf>
    <xf numFmtId="164" fontId="20" fillId="0" borderId="8" xfId="0" applyNumberFormat="1" applyFont="1" applyBorder="1"/>
    <xf numFmtId="164" fontId="20" fillId="0" borderId="10" xfId="0" applyNumberFormat="1" applyFont="1" applyBorder="1"/>
    <xf numFmtId="164" fontId="20" fillId="0" borderId="0" xfId="0" applyNumberFormat="1" applyFont="1"/>
    <xf numFmtId="0" fontId="20" fillId="0" borderId="7" xfId="0" applyFont="1" applyBorder="1"/>
    <xf numFmtId="0" fontId="20" fillId="0" borderId="9" xfId="0" applyFont="1" applyBorder="1"/>
    <xf numFmtId="0" fontId="0" fillId="0" borderId="4" xfId="0" applyBorder="1"/>
    <xf numFmtId="0" fontId="0" fillId="0" borderId="10" xfId="0" applyBorder="1"/>
    <xf numFmtId="0" fontId="0" fillId="0" borderId="0" xfId="0" applyAlignment="1">
      <alignment horizontal="center"/>
    </xf>
    <xf numFmtId="166" fontId="0" fillId="0" borderId="4" xfId="4" applyNumberFormat="1" applyFont="1" applyBorder="1"/>
    <xf numFmtId="166" fontId="0" fillId="0" borderId="8" xfId="4" applyNumberFormat="1" applyFont="1" applyBorder="1"/>
    <xf numFmtId="166" fontId="0" fillId="3" borderId="8" xfId="4" applyNumberFormat="1" applyFont="1" applyFill="1" applyBorder="1"/>
    <xf numFmtId="166" fontId="20" fillId="0" borderId="8" xfId="4" applyNumberFormat="1" applyFont="1" applyBorder="1"/>
    <xf numFmtId="166" fontId="20" fillId="0" borderId="10" xfId="4" applyNumberFormat="1" applyFont="1" applyBorder="1"/>
    <xf numFmtId="164" fontId="4" fillId="0" borderId="3" xfId="0" applyNumberFormat="1" applyFont="1" applyBorder="1"/>
    <xf numFmtId="164" fontId="4" fillId="0" borderId="16" xfId="0" applyNumberFormat="1" applyFont="1" applyBorder="1"/>
    <xf numFmtId="164" fontId="0" fillId="0" borderId="6" xfId="0" applyNumberFormat="1" applyBorder="1"/>
    <xf numFmtId="164" fontId="0" fillId="0" borderId="0" xfId="0" applyNumberFormat="1" applyBorder="1"/>
    <xf numFmtId="164" fontId="0" fillId="0" borderId="11" xfId="0" applyNumberFormat="1" applyBorder="1"/>
    <xf numFmtId="0" fontId="0" fillId="0" borderId="0" xfId="0" applyAlignment="1">
      <alignment horizontal="right" indent="1"/>
    </xf>
    <xf numFmtId="0" fontId="4" fillId="0" borderId="3" xfId="0" applyFont="1" applyFill="1" applyBorder="1" applyAlignment="1">
      <alignment horizontal="right" indent="1"/>
    </xf>
    <xf numFmtId="0" fontId="4" fillId="0" borderId="16" xfId="0" applyFont="1" applyFill="1" applyBorder="1" applyAlignment="1">
      <alignment horizontal="right" indent="1"/>
    </xf>
    <xf numFmtId="166" fontId="0" fillId="0" borderId="0" xfId="0" applyNumberFormat="1"/>
    <xf numFmtId="0" fontId="5" fillId="0" borderId="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164" fontId="8" fillId="0" borderId="18" xfId="1" applyNumberFormat="1" applyFont="1" applyBorder="1" applyAlignment="1">
      <alignment horizontal="center"/>
    </xf>
    <xf numFmtId="164" fontId="8" fillId="0" borderId="19" xfId="1" applyNumberFormat="1" applyFont="1" applyBorder="1" applyAlignment="1">
      <alignment horizontal="center"/>
    </xf>
    <xf numFmtId="164" fontId="12" fillId="0" borderId="18" xfId="1" applyNumberFormat="1" applyFont="1" applyFill="1" applyBorder="1" applyAlignment="1">
      <alignment horizontal="center"/>
    </xf>
    <xf numFmtId="0" fontId="15" fillId="0" borderId="1" xfId="0" applyFont="1" applyBorder="1" applyAlignment="1"/>
    <xf numFmtId="0" fontId="15" fillId="0" borderId="5" xfId="0" applyFont="1" applyBorder="1" applyAlignment="1"/>
    <xf numFmtId="0" fontId="7" fillId="0" borderId="0" xfId="0" applyFont="1" applyBorder="1" applyAlignment="1">
      <alignment vertical="center" wrapText="1"/>
    </xf>
    <xf numFmtId="164" fontId="17" fillId="0" borderId="0" xfId="1" applyNumberFormat="1" applyFont="1" applyBorder="1" applyAlignment="1">
      <alignment horizontal="center"/>
    </xf>
    <xf numFmtId="164" fontId="20" fillId="0" borderId="12" xfId="0" applyNumberFormat="1" applyFont="1" applyBorder="1"/>
    <xf numFmtId="164" fontId="20" fillId="0" borderId="9" xfId="0" applyNumberFormat="1" applyFont="1" applyBorder="1"/>
    <xf numFmtId="164" fontId="8" fillId="0" borderId="20" xfId="1" applyNumberFormat="1" applyFont="1" applyFill="1" applyBorder="1" applyAlignment="1">
      <alignment horizontal="center"/>
    </xf>
    <xf numFmtId="164" fontId="8" fillId="0" borderId="14" xfId="1" applyNumberFormat="1" applyFont="1" applyBorder="1" applyAlignment="1">
      <alignment horizontal="center"/>
    </xf>
    <xf numFmtId="164" fontId="8" fillId="0" borderId="15" xfId="1" applyNumberFormat="1" applyFont="1" applyBorder="1" applyAlignment="1">
      <alignment horizontal="center"/>
    </xf>
    <xf numFmtId="0" fontId="0" fillId="0" borderId="6" xfId="0" applyBorder="1"/>
    <xf numFmtId="0" fontId="2" fillId="0" borderId="8" xfId="0" applyFont="1" applyFill="1" applyBorder="1" applyAlignment="1">
      <alignment horizontal="center"/>
    </xf>
    <xf numFmtId="167" fontId="2" fillId="0" borderId="11" xfId="3" applyNumberFormat="1" applyFont="1" applyBorder="1" applyAlignment="1">
      <alignment horizontal="center"/>
    </xf>
    <xf numFmtId="0" fontId="0" fillId="0" borderId="11" xfId="0" applyBorder="1"/>
    <xf numFmtId="0" fontId="0" fillId="0" borderId="12" xfId="0" applyBorder="1"/>
    <xf numFmtId="0" fontId="23" fillId="0" borderId="0" xfId="0" applyFont="1" applyBorder="1" applyAlignment="1">
      <alignment vertical="center" wrapText="1"/>
    </xf>
    <xf numFmtId="167" fontId="2" fillId="0" borderId="0" xfId="3" applyNumberFormat="1" applyFont="1" applyBorder="1" applyAlignment="1">
      <alignment horizontal="center"/>
    </xf>
    <xf numFmtId="0" fontId="2" fillId="0" borderId="13" xfId="0" applyFont="1" applyBorder="1" applyAlignment="1">
      <alignment horizontal="center"/>
    </xf>
    <xf numFmtId="164" fontId="6" fillId="0" borderId="14" xfId="1" applyNumberFormat="1" applyFont="1" applyBorder="1"/>
    <xf numFmtId="0" fontId="0" fillId="0" borderId="14" xfId="0" applyBorder="1"/>
    <xf numFmtId="164" fontId="8" fillId="0" borderId="14" xfId="1" applyNumberFormat="1" applyFont="1" applyBorder="1"/>
    <xf numFmtId="168" fontId="13" fillId="0" borderId="0" xfId="0" applyNumberFormat="1" applyFont="1" applyBorder="1" applyAlignment="1">
      <alignment horizontal="center"/>
    </xf>
    <xf numFmtId="0" fontId="25" fillId="0" borderId="0" xfId="0" applyFont="1" applyBorder="1" applyAlignment="1">
      <alignment vertical="center" wrapText="1"/>
    </xf>
    <xf numFmtId="164" fontId="26" fillId="0" borderId="13" xfId="1" applyNumberFormat="1" applyFont="1" applyBorder="1" applyAlignment="1">
      <alignment horizontal="center"/>
    </xf>
    <xf numFmtId="0" fontId="0" fillId="0" borderId="0" xfId="0" applyBorder="1" applyAlignment="1">
      <alignment vertical="top" wrapText="1"/>
    </xf>
    <xf numFmtId="0" fontId="2" fillId="0" borderId="0" xfId="0" quotePrefix="1" applyFont="1" applyAlignment="1">
      <alignment horizontal="center"/>
    </xf>
    <xf numFmtId="0" fontId="0" fillId="0" borderId="0" xfId="0" applyBorder="1" applyAlignment="1">
      <alignment horizontal="center"/>
    </xf>
    <xf numFmtId="166" fontId="27" fillId="6" borderId="17" xfId="4" applyNumberFormat="1" applyFont="1" applyFill="1" applyBorder="1"/>
    <xf numFmtId="166" fontId="28" fillId="0" borderId="0" xfId="4" applyNumberFormat="1" applyFont="1"/>
    <xf numFmtId="0" fontId="27" fillId="0" borderId="7" xfId="0" applyFont="1" applyFill="1" applyBorder="1" applyAlignment="1">
      <alignment horizontal="center"/>
    </xf>
    <xf numFmtId="0" fontId="27" fillId="0" borderId="9" xfId="0" applyFont="1" applyFill="1" applyBorder="1" applyAlignment="1">
      <alignment horizontal="center"/>
    </xf>
    <xf numFmtId="0" fontId="27" fillId="0" borderId="12" xfId="0" applyFont="1" applyFill="1" applyBorder="1" applyAlignment="1">
      <alignment horizontal="center"/>
    </xf>
    <xf numFmtId="0" fontId="27" fillId="0" borderId="8" xfId="0" applyFont="1" applyBorder="1" applyAlignment="1">
      <alignment horizontal="center"/>
    </xf>
    <xf numFmtId="0" fontId="27" fillId="0" borderId="10" xfId="0" applyFont="1" applyBorder="1" applyAlignment="1">
      <alignment horizontal="center"/>
    </xf>
    <xf numFmtId="0" fontId="27" fillId="0" borderId="9" xfId="0" applyFont="1" applyBorder="1" applyAlignment="1">
      <alignment horizontal="center"/>
    </xf>
    <xf numFmtId="0" fontId="27" fillId="0" borderId="12" xfId="0" applyFont="1" applyBorder="1" applyAlignment="1">
      <alignment horizontal="center"/>
    </xf>
    <xf numFmtId="0" fontId="27" fillId="0" borderId="0" xfId="0" applyFont="1" applyAlignment="1">
      <alignment horizontal="center"/>
    </xf>
    <xf numFmtId="0" fontId="4" fillId="0" borderId="4" xfId="0" applyFont="1" applyBorder="1" applyAlignment="1">
      <alignment horizontal="center"/>
    </xf>
    <xf numFmtId="0" fontId="4" fillId="0" borderId="8" xfId="0" applyFont="1" applyBorder="1" applyAlignment="1">
      <alignment horizontal="center"/>
    </xf>
    <xf numFmtId="0" fontId="5" fillId="2" borderId="17" xfId="0" applyFont="1" applyFill="1" applyBorder="1" applyAlignment="1">
      <alignment horizontal="center" vertical="center"/>
    </xf>
    <xf numFmtId="0" fontId="5" fillId="4" borderId="17" xfId="0" applyFont="1" applyFill="1" applyBorder="1" applyAlignment="1">
      <alignment horizontal="center" vertical="center"/>
    </xf>
    <xf numFmtId="168" fontId="14" fillId="5" borderId="0" xfId="0" applyNumberFormat="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center" wrapText="1"/>
    </xf>
    <xf numFmtId="0" fontId="0" fillId="0" borderId="4" xfId="0"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5" fillId="0" borderId="1" xfId="0" applyFont="1" applyBorder="1" applyAlignment="1">
      <alignment horizontal="center" wrapText="1"/>
    </xf>
    <xf numFmtId="0" fontId="15" fillId="0" borderId="5" xfId="0" applyFont="1" applyBorder="1" applyAlignment="1">
      <alignment horizontal="center" wrapText="1"/>
    </xf>
    <xf numFmtId="0" fontId="15" fillId="0" borderId="2" xfId="0" applyFont="1" applyBorder="1" applyAlignment="1">
      <alignment horizontal="center" wrapText="1"/>
    </xf>
    <xf numFmtId="0" fontId="7" fillId="0" borderId="0" xfId="0" applyFont="1" applyBorder="1" applyAlignment="1">
      <alignment horizontal="center" vertical="center" wrapText="1"/>
    </xf>
    <xf numFmtId="0" fontId="2" fillId="0" borderId="17" xfId="0" applyFont="1" applyBorder="1" applyAlignment="1">
      <alignment horizontal="center"/>
    </xf>
    <xf numFmtId="166" fontId="2" fillId="0" borderId="0" xfId="0" applyNumberFormat="1" applyFont="1" applyAlignment="1">
      <alignment horizontal="center"/>
    </xf>
    <xf numFmtId="166" fontId="2" fillId="6" borderId="4" xfId="0" applyNumberFormat="1" applyFont="1" applyFill="1" applyBorder="1" applyAlignment="1">
      <alignment horizontal="center"/>
    </xf>
    <xf numFmtId="166" fontId="2" fillId="6" borderId="7" xfId="0" applyNumberFormat="1" applyFont="1" applyFill="1" applyBorder="1" applyAlignment="1">
      <alignment horizontal="center"/>
    </xf>
    <xf numFmtId="44" fontId="2" fillId="6" borderId="10" xfId="0" applyNumberFormat="1" applyFont="1" applyFill="1" applyBorder="1" applyAlignment="1">
      <alignment horizontal="center"/>
    </xf>
    <xf numFmtId="44" fontId="2" fillId="6" borderId="12" xfId="0" applyNumberFormat="1" applyFont="1" applyFill="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0" fillId="0" borderId="0" xfId="0" applyBorder="1" applyAlignment="1">
      <alignment horizontal="center"/>
    </xf>
    <xf numFmtId="0" fontId="24" fillId="0" borderId="0" xfId="0" applyFon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4" fillId="4" borderId="18" xfId="0" applyFont="1" applyFill="1" applyBorder="1" applyAlignment="1">
      <alignment horizontal="center" vertical="center" wrapText="1"/>
    </xf>
    <xf numFmtId="0" fontId="0" fillId="0" borderId="6" xfId="0" applyBorder="1" applyAlignment="1">
      <alignment horizontal="left" vertical="top" wrapText="1"/>
    </xf>
    <xf numFmtId="0" fontId="24" fillId="0" borderId="21" xfId="0" applyFont="1" applyBorder="1" applyAlignment="1">
      <alignment horizontal="center" vertical="center" wrapText="1"/>
    </xf>
    <xf numFmtId="164" fontId="8" fillId="0" borderId="17" xfId="1" applyNumberFormat="1" applyFont="1" applyBorder="1" applyAlignment="1">
      <alignment horizontal="center"/>
    </xf>
    <xf numFmtId="164" fontId="28" fillId="0" borderId="0" xfId="0" applyNumberFormat="1" applyFont="1"/>
  </cellXfs>
  <cellStyles count="5">
    <cellStyle name="Comma" xfId="1" builtinId="3"/>
    <cellStyle name="Currency" xfId="4" builtinId="4"/>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abSelected="1" zoomScale="90" zoomScaleNormal="90" workbookViewId="0">
      <selection activeCell="A90" sqref="A90:XFD134"/>
    </sheetView>
  </sheetViews>
  <sheetFormatPr defaultRowHeight="15" x14ac:dyDescent="0.25"/>
  <cols>
    <col min="1" max="1" width="11.7109375" customWidth="1"/>
    <col min="2" max="2" width="9.85546875" customWidth="1"/>
    <col min="3" max="3" width="9" bestFit="1" customWidth="1"/>
    <col min="4" max="4" width="9.28515625" bestFit="1" customWidth="1"/>
    <col min="5" max="5" width="10.140625" customWidth="1"/>
    <col min="6" max="7" width="10.28515625" bestFit="1" customWidth="1"/>
    <col min="8" max="11" width="10.28515625" customWidth="1"/>
    <col min="12" max="14" width="11" customWidth="1"/>
    <col min="15" max="15" width="11.28515625" customWidth="1"/>
    <col min="16" max="16" width="11.140625" customWidth="1"/>
  </cols>
  <sheetData>
    <row r="1" spans="1:16" ht="15.75" x14ac:dyDescent="0.25">
      <c r="A1" s="139" t="s">
        <v>31</v>
      </c>
      <c r="B1" s="139"/>
      <c r="C1" s="139"/>
      <c r="D1" s="139"/>
      <c r="E1" s="139"/>
      <c r="F1" s="139"/>
      <c r="G1" s="139"/>
      <c r="H1" s="139"/>
      <c r="I1" s="139"/>
      <c r="J1" s="139"/>
      <c r="K1" s="139"/>
      <c r="L1" s="139"/>
      <c r="M1" s="139"/>
      <c r="N1" s="139"/>
      <c r="O1" s="139"/>
      <c r="P1" s="139"/>
    </row>
    <row r="2" spans="1:16" x14ac:dyDescent="0.25">
      <c r="A2" s="63" t="s">
        <v>1</v>
      </c>
      <c r="B2" s="9" t="s">
        <v>18</v>
      </c>
      <c r="C2" s="9" t="s">
        <v>18</v>
      </c>
      <c r="D2" s="9" t="s">
        <v>18</v>
      </c>
      <c r="E2" s="9" t="s">
        <v>18</v>
      </c>
      <c r="F2" s="9" t="s">
        <v>18</v>
      </c>
      <c r="G2" s="9" t="s">
        <v>18</v>
      </c>
      <c r="H2" s="9" t="s">
        <v>18</v>
      </c>
      <c r="I2" s="9" t="s">
        <v>18</v>
      </c>
      <c r="J2" s="9" t="s">
        <v>18</v>
      </c>
      <c r="K2" s="9" t="s">
        <v>18</v>
      </c>
      <c r="L2" s="9" t="s">
        <v>18</v>
      </c>
      <c r="M2" s="9" t="s">
        <v>18</v>
      </c>
      <c r="N2" s="9" t="s">
        <v>18</v>
      </c>
      <c r="O2" s="9" t="s">
        <v>18</v>
      </c>
      <c r="P2" s="16" t="s">
        <v>18</v>
      </c>
    </row>
    <row r="3" spans="1:16" x14ac:dyDescent="0.25">
      <c r="A3" s="64" t="s">
        <v>0</v>
      </c>
      <c r="B3" s="12">
        <v>2012</v>
      </c>
      <c r="C3" s="12">
        <f>+B3+1</f>
        <v>2013</v>
      </c>
      <c r="D3" s="12">
        <f t="shared" ref="D3:P3" si="0">+C3+1</f>
        <v>2014</v>
      </c>
      <c r="E3" s="12">
        <f t="shared" si="0"/>
        <v>2015</v>
      </c>
      <c r="F3" s="12">
        <f t="shared" si="0"/>
        <v>2016</v>
      </c>
      <c r="G3" s="12">
        <f t="shared" si="0"/>
        <v>2017</v>
      </c>
      <c r="H3" s="12">
        <f t="shared" si="0"/>
        <v>2018</v>
      </c>
      <c r="I3" s="12">
        <f t="shared" si="0"/>
        <v>2019</v>
      </c>
      <c r="J3" s="12">
        <f t="shared" si="0"/>
        <v>2020</v>
      </c>
      <c r="K3" s="12">
        <f t="shared" si="0"/>
        <v>2021</v>
      </c>
      <c r="L3" s="12">
        <f t="shared" si="0"/>
        <v>2022</v>
      </c>
      <c r="M3" s="12">
        <f t="shared" si="0"/>
        <v>2023</v>
      </c>
      <c r="N3" s="12">
        <f t="shared" si="0"/>
        <v>2024</v>
      </c>
      <c r="O3" s="12">
        <f t="shared" si="0"/>
        <v>2025</v>
      </c>
      <c r="P3" s="13">
        <f t="shared" si="0"/>
        <v>2026</v>
      </c>
    </row>
    <row r="4" spans="1:16" x14ac:dyDescent="0.25">
      <c r="A4" s="39">
        <v>2026</v>
      </c>
      <c r="B4" s="30"/>
      <c r="C4" s="30"/>
      <c r="D4" s="30"/>
      <c r="E4" s="30"/>
      <c r="F4" s="30"/>
      <c r="G4" s="30"/>
      <c r="H4" s="30"/>
      <c r="I4" s="30"/>
      <c r="J4" s="30"/>
      <c r="K4" s="30"/>
      <c r="L4" s="30"/>
      <c r="M4" s="30"/>
      <c r="N4" s="30"/>
      <c r="O4" s="21"/>
      <c r="P4" s="31">
        <f>+P$3</f>
        <v>2026</v>
      </c>
    </row>
    <row r="5" spans="1:16" x14ac:dyDescent="0.25">
      <c r="A5" s="37">
        <v>2025</v>
      </c>
      <c r="B5" s="30"/>
      <c r="C5" s="30"/>
      <c r="D5" s="30"/>
      <c r="E5" s="30"/>
      <c r="F5" s="30"/>
      <c r="G5" s="30"/>
      <c r="H5" s="30"/>
      <c r="I5" s="30"/>
      <c r="J5" s="30"/>
      <c r="K5" s="30"/>
      <c r="L5" s="30"/>
      <c r="M5" s="30"/>
      <c r="N5" s="30"/>
      <c r="O5" s="32">
        <f>+O$3</f>
        <v>2025</v>
      </c>
      <c r="P5" s="33" t="s">
        <v>17</v>
      </c>
    </row>
    <row r="6" spans="1:16" ht="15" customHeight="1" x14ac:dyDescent="0.25">
      <c r="A6" s="37">
        <v>2024</v>
      </c>
      <c r="B6" s="30"/>
      <c r="C6" s="152" t="s">
        <v>30</v>
      </c>
      <c r="D6" s="152"/>
      <c r="E6" s="152"/>
      <c r="F6" s="152"/>
      <c r="G6" s="30"/>
      <c r="H6" s="30"/>
      <c r="I6" s="30"/>
      <c r="J6" s="30"/>
      <c r="K6" s="30"/>
      <c r="L6" s="30"/>
      <c r="M6" s="30"/>
      <c r="N6" s="32">
        <f>+N$3</f>
        <v>2024</v>
      </c>
      <c r="O6" s="30" t="s">
        <v>16</v>
      </c>
      <c r="P6" s="33" t="s">
        <v>16</v>
      </c>
    </row>
    <row r="7" spans="1:16" ht="15" customHeight="1" x14ac:dyDescent="0.25">
      <c r="A7" s="37">
        <v>2023</v>
      </c>
      <c r="B7" s="30"/>
      <c r="C7" s="152"/>
      <c r="D7" s="152"/>
      <c r="E7" s="152"/>
      <c r="F7" s="152"/>
      <c r="G7" s="30"/>
      <c r="H7" s="30"/>
      <c r="I7" s="30"/>
      <c r="J7" s="30"/>
      <c r="K7" s="30"/>
      <c r="L7" s="30"/>
      <c r="M7" s="32">
        <f>+M$3</f>
        <v>2023</v>
      </c>
      <c r="N7" s="30" t="s">
        <v>15</v>
      </c>
      <c r="O7" s="30" t="s">
        <v>15</v>
      </c>
      <c r="P7" s="33" t="s">
        <v>15</v>
      </c>
    </row>
    <row r="8" spans="1:16" ht="15" customHeight="1" x14ac:dyDescent="0.25">
      <c r="A8" s="37">
        <v>2022</v>
      </c>
      <c r="B8" s="30"/>
      <c r="C8" s="152"/>
      <c r="D8" s="152"/>
      <c r="E8" s="152"/>
      <c r="F8" s="152"/>
      <c r="G8" s="30"/>
      <c r="H8" s="30"/>
      <c r="I8" s="30"/>
      <c r="J8" s="30"/>
      <c r="K8" s="30"/>
      <c r="L8" s="32">
        <f>+L$3</f>
        <v>2022</v>
      </c>
      <c r="M8" s="30" t="s">
        <v>14</v>
      </c>
      <c r="N8" s="30" t="s">
        <v>14</v>
      </c>
      <c r="O8" s="30" t="s">
        <v>14</v>
      </c>
      <c r="P8" s="33" t="s">
        <v>14</v>
      </c>
    </row>
    <row r="9" spans="1:16" ht="15" customHeight="1" x14ac:dyDescent="0.25">
      <c r="A9" s="37">
        <v>2021</v>
      </c>
      <c r="B9" s="30"/>
      <c r="C9" s="152"/>
      <c r="D9" s="152"/>
      <c r="E9" s="152"/>
      <c r="F9" s="152"/>
      <c r="G9" s="30"/>
      <c r="H9" s="30"/>
      <c r="I9" s="30"/>
      <c r="J9" s="30"/>
      <c r="K9" s="32">
        <f>+K$3</f>
        <v>2021</v>
      </c>
      <c r="L9" s="30" t="s">
        <v>13</v>
      </c>
      <c r="M9" s="30" t="s">
        <v>13</v>
      </c>
      <c r="N9" s="30" t="s">
        <v>13</v>
      </c>
      <c r="O9" s="30" t="s">
        <v>13</v>
      </c>
      <c r="P9" s="33" t="s">
        <v>13</v>
      </c>
    </row>
    <row r="10" spans="1:16" x14ac:dyDescent="0.25">
      <c r="A10" s="37">
        <v>2020</v>
      </c>
      <c r="B10" s="30"/>
      <c r="C10" s="152"/>
      <c r="D10" s="152"/>
      <c r="E10" s="152"/>
      <c r="F10" s="152"/>
      <c r="G10" s="30"/>
      <c r="H10" s="30"/>
      <c r="I10" s="30"/>
      <c r="J10" s="32">
        <f>+J$3</f>
        <v>2020</v>
      </c>
      <c r="K10" s="30" t="s">
        <v>12</v>
      </c>
      <c r="L10" s="30" t="s">
        <v>12</v>
      </c>
      <c r="M10" s="30" t="s">
        <v>12</v>
      </c>
      <c r="N10" s="30" t="s">
        <v>12</v>
      </c>
      <c r="O10" s="30" t="s">
        <v>12</v>
      </c>
      <c r="P10" s="33" t="s">
        <v>12</v>
      </c>
    </row>
    <row r="11" spans="1:16" x14ac:dyDescent="0.25">
      <c r="A11" s="37">
        <v>2019</v>
      </c>
      <c r="B11" s="30"/>
      <c r="C11" s="152"/>
      <c r="D11" s="152"/>
      <c r="E11" s="152"/>
      <c r="F11" s="152"/>
      <c r="G11" s="30"/>
      <c r="H11" s="30"/>
      <c r="I11" s="32">
        <f>+I$3</f>
        <v>2019</v>
      </c>
      <c r="J11" s="30" t="s">
        <v>11</v>
      </c>
      <c r="K11" s="30" t="s">
        <v>11</v>
      </c>
      <c r="L11" s="30" t="s">
        <v>11</v>
      </c>
      <c r="M11" s="30" t="s">
        <v>11</v>
      </c>
      <c r="N11" s="30" t="s">
        <v>11</v>
      </c>
      <c r="O11" s="30" t="s">
        <v>11</v>
      </c>
      <c r="P11" s="33" t="s">
        <v>11</v>
      </c>
    </row>
    <row r="12" spans="1:16" x14ac:dyDescent="0.25">
      <c r="A12" s="37">
        <v>2018</v>
      </c>
      <c r="B12" s="30"/>
      <c r="C12" s="30"/>
      <c r="D12" s="30"/>
      <c r="E12" s="30"/>
      <c r="F12" s="30"/>
      <c r="G12" s="30"/>
      <c r="H12" s="32">
        <f>+H$3</f>
        <v>2018</v>
      </c>
      <c r="I12" s="30" t="s">
        <v>10</v>
      </c>
      <c r="J12" s="30" t="s">
        <v>10</v>
      </c>
      <c r="K12" s="30" t="s">
        <v>10</v>
      </c>
      <c r="L12" s="30" t="s">
        <v>10</v>
      </c>
      <c r="M12" s="30" t="s">
        <v>10</v>
      </c>
      <c r="N12" s="30" t="s">
        <v>10</v>
      </c>
      <c r="O12" s="30" t="s">
        <v>10</v>
      </c>
      <c r="P12" s="33" t="s">
        <v>10</v>
      </c>
    </row>
    <row r="13" spans="1:16" x14ac:dyDescent="0.25">
      <c r="A13" s="37">
        <v>2017</v>
      </c>
      <c r="B13" s="30"/>
      <c r="C13" s="30"/>
      <c r="D13" s="30"/>
      <c r="E13" s="30"/>
      <c r="F13" s="30"/>
      <c r="G13" s="32">
        <f>+G$3</f>
        <v>2017</v>
      </c>
      <c r="H13" s="30" t="s">
        <v>8</v>
      </c>
      <c r="I13" s="30" t="s">
        <v>8</v>
      </c>
      <c r="J13" s="30" t="s">
        <v>8</v>
      </c>
      <c r="K13" s="30" t="s">
        <v>8</v>
      </c>
      <c r="L13" s="30" t="s">
        <v>8</v>
      </c>
      <c r="M13" s="30" t="s">
        <v>8</v>
      </c>
      <c r="N13" s="30" t="s">
        <v>8</v>
      </c>
      <c r="O13" s="30" t="s">
        <v>8</v>
      </c>
      <c r="P13" s="33" t="s">
        <v>8</v>
      </c>
    </row>
    <row r="14" spans="1:16" x14ac:dyDescent="0.25">
      <c r="A14" s="37">
        <v>2016</v>
      </c>
      <c r="B14" s="30"/>
      <c r="C14" s="30"/>
      <c r="D14" s="30"/>
      <c r="E14" s="30"/>
      <c r="F14" s="32">
        <f>+F$3</f>
        <v>2016</v>
      </c>
      <c r="G14" s="30" t="s">
        <v>6</v>
      </c>
      <c r="H14" s="30" t="s">
        <v>6</v>
      </c>
      <c r="I14" s="30" t="s">
        <v>6</v>
      </c>
      <c r="J14" s="30" t="s">
        <v>6</v>
      </c>
      <c r="K14" s="30" t="s">
        <v>6</v>
      </c>
      <c r="L14" s="30" t="s">
        <v>6</v>
      </c>
      <c r="M14" s="30" t="s">
        <v>6</v>
      </c>
      <c r="N14" s="30" t="s">
        <v>6</v>
      </c>
      <c r="O14" s="30" t="s">
        <v>6</v>
      </c>
      <c r="P14" s="33" t="s">
        <v>6</v>
      </c>
    </row>
    <row r="15" spans="1:16" x14ac:dyDescent="0.25">
      <c r="A15" s="37">
        <v>2015</v>
      </c>
      <c r="B15" s="30"/>
      <c r="C15" s="30"/>
      <c r="D15" s="30"/>
      <c r="E15" s="32">
        <f>+E$3</f>
        <v>2015</v>
      </c>
      <c r="F15" s="30" t="s">
        <v>5</v>
      </c>
      <c r="G15" s="30" t="s">
        <v>5</v>
      </c>
      <c r="H15" s="30" t="s">
        <v>5</v>
      </c>
      <c r="I15" s="30" t="s">
        <v>5</v>
      </c>
      <c r="J15" s="30" t="s">
        <v>5</v>
      </c>
      <c r="K15" s="30" t="s">
        <v>5</v>
      </c>
      <c r="L15" s="30" t="s">
        <v>5</v>
      </c>
      <c r="M15" s="30" t="s">
        <v>5</v>
      </c>
      <c r="N15" s="30" t="s">
        <v>5</v>
      </c>
      <c r="O15" s="30" t="s">
        <v>5</v>
      </c>
      <c r="P15" s="33" t="s">
        <v>5</v>
      </c>
    </row>
    <row r="16" spans="1:16" x14ac:dyDescent="0.25">
      <c r="A16" s="37">
        <v>2014</v>
      </c>
      <c r="B16" s="30"/>
      <c r="C16" s="30"/>
      <c r="D16" s="32">
        <f>+D$3</f>
        <v>2014</v>
      </c>
      <c r="E16" s="30" t="s">
        <v>4</v>
      </c>
      <c r="F16" s="30" t="s">
        <v>4</v>
      </c>
      <c r="G16" s="30" t="s">
        <v>4</v>
      </c>
      <c r="H16" s="30" t="s">
        <v>4</v>
      </c>
      <c r="I16" s="30" t="s">
        <v>4</v>
      </c>
      <c r="J16" s="30" t="s">
        <v>4</v>
      </c>
      <c r="K16" s="30" t="s">
        <v>4</v>
      </c>
      <c r="L16" s="30" t="s">
        <v>4</v>
      </c>
      <c r="M16" s="30" t="s">
        <v>4</v>
      </c>
      <c r="N16" s="30" t="s">
        <v>4</v>
      </c>
      <c r="O16" s="30" t="s">
        <v>4</v>
      </c>
      <c r="P16" s="33" t="s">
        <v>4</v>
      </c>
    </row>
    <row r="17" spans="1:16" x14ac:dyDescent="0.25">
      <c r="A17" s="37">
        <v>2013</v>
      </c>
      <c r="B17" s="30"/>
      <c r="C17" s="32">
        <f>+C$3</f>
        <v>2013</v>
      </c>
      <c r="D17" s="30" t="s">
        <v>3</v>
      </c>
      <c r="E17" s="30" t="s">
        <v>3</v>
      </c>
      <c r="F17" s="30" t="s">
        <v>3</v>
      </c>
      <c r="G17" s="30" t="s">
        <v>3</v>
      </c>
      <c r="H17" s="30" t="s">
        <v>3</v>
      </c>
      <c r="I17" s="30" t="s">
        <v>3</v>
      </c>
      <c r="J17" s="30" t="s">
        <v>3</v>
      </c>
      <c r="K17" s="30" t="s">
        <v>3</v>
      </c>
      <c r="L17" s="30" t="s">
        <v>3</v>
      </c>
      <c r="M17" s="30" t="s">
        <v>3</v>
      </c>
      <c r="N17" s="30" t="s">
        <v>3</v>
      </c>
      <c r="O17" s="30" t="s">
        <v>3</v>
      </c>
      <c r="P17" s="33" t="s">
        <v>3</v>
      </c>
    </row>
    <row r="18" spans="1:16" x14ac:dyDescent="0.25">
      <c r="A18" s="38">
        <v>2012</v>
      </c>
      <c r="B18" s="34">
        <f>+B$3</f>
        <v>2012</v>
      </c>
      <c r="C18" s="35" t="s">
        <v>2</v>
      </c>
      <c r="D18" s="35" t="s">
        <v>2</v>
      </c>
      <c r="E18" s="35" t="s">
        <v>2</v>
      </c>
      <c r="F18" s="35" t="s">
        <v>2</v>
      </c>
      <c r="G18" s="35" t="s">
        <v>2</v>
      </c>
      <c r="H18" s="35" t="s">
        <v>2</v>
      </c>
      <c r="I18" s="35" t="s">
        <v>2</v>
      </c>
      <c r="J18" s="35" t="s">
        <v>2</v>
      </c>
      <c r="K18" s="35" t="s">
        <v>2</v>
      </c>
      <c r="L18" s="35" t="s">
        <v>2</v>
      </c>
      <c r="M18" s="35" t="s">
        <v>2</v>
      </c>
      <c r="N18" s="35" t="s">
        <v>2</v>
      </c>
      <c r="O18" s="35" t="s">
        <v>2</v>
      </c>
      <c r="P18" s="36" t="s">
        <v>2</v>
      </c>
    </row>
    <row r="19" spans="1:16" x14ac:dyDescent="0.25">
      <c r="A19" s="140" t="s">
        <v>34</v>
      </c>
      <c r="B19" s="141"/>
      <c r="C19" s="141"/>
      <c r="D19" s="141"/>
      <c r="E19" s="141"/>
      <c r="F19" s="141"/>
      <c r="G19" s="141"/>
      <c r="H19" s="141"/>
      <c r="I19" s="141"/>
      <c r="J19" s="141"/>
      <c r="K19" s="141"/>
      <c r="L19" s="141"/>
      <c r="M19" s="141"/>
      <c r="N19" s="141"/>
      <c r="O19" s="141"/>
      <c r="P19" s="142"/>
    </row>
    <row r="20" spans="1:16" x14ac:dyDescent="0.25">
      <c r="A20" s="143"/>
      <c r="B20" s="144"/>
      <c r="C20" s="144"/>
      <c r="D20" s="144"/>
      <c r="E20" s="144"/>
      <c r="F20" s="144"/>
      <c r="G20" s="144"/>
      <c r="H20" s="144"/>
      <c r="I20" s="144"/>
      <c r="J20" s="144"/>
      <c r="K20" s="144"/>
      <c r="L20" s="144"/>
      <c r="M20" s="144"/>
      <c r="N20" s="144"/>
      <c r="O20" s="144"/>
      <c r="P20" s="145"/>
    </row>
    <row r="21" spans="1:16" x14ac:dyDescent="0.25">
      <c r="A21" s="143"/>
      <c r="B21" s="144"/>
      <c r="C21" s="144"/>
      <c r="D21" s="144"/>
      <c r="E21" s="144"/>
      <c r="F21" s="144"/>
      <c r="G21" s="144"/>
      <c r="H21" s="144"/>
      <c r="I21" s="144"/>
      <c r="J21" s="144"/>
      <c r="K21" s="144"/>
      <c r="L21" s="144"/>
      <c r="M21" s="144"/>
      <c r="N21" s="144"/>
      <c r="O21" s="144"/>
      <c r="P21" s="145"/>
    </row>
    <row r="22" spans="1:16" x14ac:dyDescent="0.25">
      <c r="A22" s="143"/>
      <c r="B22" s="144"/>
      <c r="C22" s="144"/>
      <c r="D22" s="144"/>
      <c r="E22" s="144"/>
      <c r="F22" s="144"/>
      <c r="G22" s="144"/>
      <c r="H22" s="144"/>
      <c r="I22" s="144"/>
      <c r="J22" s="144"/>
      <c r="K22" s="144"/>
      <c r="L22" s="144"/>
      <c r="M22" s="144"/>
      <c r="N22" s="144"/>
      <c r="O22" s="144"/>
      <c r="P22" s="145"/>
    </row>
    <row r="23" spans="1:16" x14ac:dyDescent="0.25">
      <c r="A23" s="143"/>
      <c r="B23" s="144"/>
      <c r="C23" s="144"/>
      <c r="D23" s="144"/>
      <c r="E23" s="144"/>
      <c r="F23" s="144"/>
      <c r="G23" s="144"/>
      <c r="H23" s="144"/>
      <c r="I23" s="144"/>
      <c r="J23" s="144"/>
      <c r="K23" s="144"/>
      <c r="L23" s="144"/>
      <c r="M23" s="144"/>
      <c r="N23" s="144"/>
      <c r="O23" s="144"/>
      <c r="P23" s="145"/>
    </row>
    <row r="24" spans="1:16" x14ac:dyDescent="0.25">
      <c r="A24" s="143"/>
      <c r="B24" s="144"/>
      <c r="C24" s="144"/>
      <c r="D24" s="144"/>
      <c r="E24" s="144"/>
      <c r="F24" s="144"/>
      <c r="G24" s="144"/>
      <c r="H24" s="144"/>
      <c r="I24" s="144"/>
      <c r="J24" s="144"/>
      <c r="K24" s="144"/>
      <c r="L24" s="144"/>
      <c r="M24" s="144"/>
      <c r="N24" s="144"/>
      <c r="O24" s="144"/>
      <c r="P24" s="145"/>
    </row>
    <row r="25" spans="1:16" x14ac:dyDescent="0.25">
      <c r="A25" s="143"/>
      <c r="B25" s="144"/>
      <c r="C25" s="144"/>
      <c r="D25" s="144"/>
      <c r="E25" s="144"/>
      <c r="F25" s="144"/>
      <c r="G25" s="144"/>
      <c r="H25" s="144"/>
      <c r="I25" s="144"/>
      <c r="J25" s="144"/>
      <c r="K25" s="144"/>
      <c r="L25" s="144"/>
      <c r="M25" s="144"/>
      <c r="N25" s="144"/>
      <c r="O25" s="144"/>
      <c r="P25" s="145"/>
    </row>
    <row r="26" spans="1:16" x14ac:dyDescent="0.25">
      <c r="A26" s="143"/>
      <c r="B26" s="144"/>
      <c r="C26" s="144"/>
      <c r="D26" s="144"/>
      <c r="E26" s="144"/>
      <c r="F26" s="144"/>
      <c r="G26" s="144"/>
      <c r="H26" s="144"/>
      <c r="I26" s="144"/>
      <c r="J26" s="144"/>
      <c r="K26" s="144"/>
      <c r="L26" s="144"/>
      <c r="M26" s="144"/>
      <c r="N26" s="144"/>
      <c r="O26" s="144"/>
      <c r="P26" s="145"/>
    </row>
    <row r="27" spans="1:16" x14ac:dyDescent="0.25">
      <c r="A27" s="143"/>
      <c r="B27" s="144"/>
      <c r="C27" s="144"/>
      <c r="D27" s="144"/>
      <c r="E27" s="144"/>
      <c r="F27" s="144"/>
      <c r="G27" s="144"/>
      <c r="H27" s="144"/>
      <c r="I27" s="144"/>
      <c r="J27" s="144"/>
      <c r="K27" s="144"/>
      <c r="L27" s="144"/>
      <c r="M27" s="144"/>
      <c r="N27" s="144"/>
      <c r="O27" s="144"/>
      <c r="P27" s="145"/>
    </row>
    <row r="28" spans="1:16" x14ac:dyDescent="0.25">
      <c r="A28" s="146"/>
      <c r="B28" s="147"/>
      <c r="C28" s="147"/>
      <c r="D28" s="147"/>
      <c r="E28" s="147"/>
      <c r="F28" s="147"/>
      <c r="G28" s="147"/>
      <c r="H28" s="147"/>
      <c r="I28" s="147"/>
      <c r="J28" s="147"/>
      <c r="K28" s="147"/>
      <c r="L28" s="147"/>
      <c r="M28" s="147"/>
      <c r="N28" s="147"/>
      <c r="O28" s="147"/>
      <c r="P28" s="148"/>
    </row>
    <row r="29" spans="1:16" x14ac:dyDescent="0.25">
      <c r="A29" s="63" t="s">
        <v>1</v>
      </c>
      <c r="B29" s="9" t="s">
        <v>7</v>
      </c>
      <c r="C29" s="10" t="s">
        <v>9</v>
      </c>
      <c r="D29" s="10" t="s">
        <v>9</v>
      </c>
      <c r="E29" s="10" t="s">
        <v>9</v>
      </c>
      <c r="F29" s="10" t="s">
        <v>9</v>
      </c>
      <c r="G29" s="10" t="s">
        <v>9</v>
      </c>
      <c r="H29" s="10" t="s">
        <v>9</v>
      </c>
      <c r="I29" s="10" t="s">
        <v>9</v>
      </c>
      <c r="J29" s="10" t="s">
        <v>9</v>
      </c>
      <c r="K29" s="10" t="s">
        <v>9</v>
      </c>
      <c r="L29" s="10" t="s">
        <v>9</v>
      </c>
      <c r="M29" s="10" t="s">
        <v>9</v>
      </c>
      <c r="N29" s="10" t="s">
        <v>9</v>
      </c>
      <c r="O29" s="10" t="s">
        <v>9</v>
      </c>
      <c r="P29" s="11" t="s">
        <v>9</v>
      </c>
    </row>
    <row r="30" spans="1:16" x14ac:dyDescent="0.25">
      <c r="A30" s="64" t="s">
        <v>0</v>
      </c>
      <c r="B30" s="14">
        <v>2012</v>
      </c>
      <c r="C30" s="14">
        <f>+B30+1</f>
        <v>2013</v>
      </c>
      <c r="D30" s="14">
        <f t="shared" ref="D30:P30" si="1">+C30+1</f>
        <v>2014</v>
      </c>
      <c r="E30" s="14">
        <f t="shared" si="1"/>
        <v>2015</v>
      </c>
      <c r="F30" s="14">
        <f t="shared" si="1"/>
        <v>2016</v>
      </c>
      <c r="G30" s="14">
        <f t="shared" si="1"/>
        <v>2017</v>
      </c>
      <c r="H30" s="14">
        <f t="shared" si="1"/>
        <v>2018</v>
      </c>
      <c r="I30" s="14">
        <f t="shared" si="1"/>
        <v>2019</v>
      </c>
      <c r="J30" s="14">
        <f t="shared" si="1"/>
        <v>2020</v>
      </c>
      <c r="K30" s="14">
        <f t="shared" si="1"/>
        <v>2021</v>
      </c>
      <c r="L30" s="14">
        <f t="shared" si="1"/>
        <v>2022</v>
      </c>
      <c r="M30" s="14">
        <f t="shared" si="1"/>
        <v>2023</v>
      </c>
      <c r="N30" s="14">
        <f t="shared" si="1"/>
        <v>2024</v>
      </c>
      <c r="O30" s="14">
        <f t="shared" si="1"/>
        <v>2025</v>
      </c>
      <c r="P30" s="15">
        <f t="shared" si="1"/>
        <v>2026</v>
      </c>
    </row>
    <row r="31" spans="1:16" x14ac:dyDescent="0.25">
      <c r="A31" s="7" t="s">
        <v>19</v>
      </c>
      <c r="B31" s="29"/>
      <c r="C31" s="29"/>
      <c r="D31" s="29"/>
      <c r="E31" s="29"/>
      <c r="F31" s="29"/>
      <c r="G31" s="29"/>
      <c r="H31" s="29"/>
      <c r="I31" s="29"/>
      <c r="J31" s="29"/>
      <c r="K31" s="29"/>
      <c r="L31" s="29"/>
      <c r="M31" s="29"/>
      <c r="N31" s="29"/>
      <c r="O31" s="29"/>
      <c r="P31" s="20">
        <v>1</v>
      </c>
    </row>
    <row r="32" spans="1:16" x14ac:dyDescent="0.25">
      <c r="A32" s="5" t="s">
        <v>20</v>
      </c>
      <c r="B32" s="22"/>
      <c r="C32" s="30"/>
      <c r="D32" s="30"/>
      <c r="E32" s="30"/>
      <c r="F32" s="30"/>
      <c r="G32" s="30"/>
      <c r="H32" s="30"/>
      <c r="I32" s="30"/>
      <c r="J32" s="30"/>
      <c r="K32" s="30"/>
      <c r="L32" s="30"/>
      <c r="M32" s="30"/>
      <c r="N32" s="30"/>
      <c r="O32" s="22">
        <v>1</v>
      </c>
      <c r="P32" s="23">
        <f>ROUND(1.025,3)</f>
        <v>1.0249999999999999</v>
      </c>
    </row>
    <row r="33" spans="1:16" x14ac:dyDescent="0.25">
      <c r="A33" s="5" t="s">
        <v>21</v>
      </c>
      <c r="B33" s="22"/>
      <c r="C33" s="30"/>
      <c r="D33" s="30"/>
      <c r="E33" s="30"/>
      <c r="F33" s="30"/>
      <c r="G33" s="30"/>
      <c r="H33" s="30"/>
      <c r="I33" s="30"/>
      <c r="J33" s="30"/>
      <c r="K33" s="30"/>
      <c r="L33" s="30"/>
      <c r="M33" s="30"/>
      <c r="N33" s="22">
        <v>1</v>
      </c>
      <c r="O33" s="24">
        <f>ROUND(1.025,3)</f>
        <v>1.0249999999999999</v>
      </c>
      <c r="P33" s="25">
        <f t="shared" ref="P33:P45" si="2">ROUND(+O33*1.025,3)</f>
        <v>1.0509999999999999</v>
      </c>
    </row>
    <row r="34" spans="1:16" x14ac:dyDescent="0.25">
      <c r="A34" s="5" t="s">
        <v>22</v>
      </c>
      <c r="B34" s="22"/>
      <c r="C34" s="30"/>
      <c r="D34" s="30"/>
      <c r="E34" s="30"/>
      <c r="F34" s="30"/>
      <c r="G34" s="30"/>
      <c r="H34" s="30"/>
      <c r="I34" s="30"/>
      <c r="J34" s="30"/>
      <c r="K34" s="30"/>
      <c r="L34" s="30"/>
      <c r="M34" s="22">
        <v>1</v>
      </c>
      <c r="N34" s="24">
        <f>ROUND(1.025,3)</f>
        <v>1.0249999999999999</v>
      </c>
      <c r="O34" s="22">
        <f t="shared" ref="O34:O45" si="3">ROUND(+N34*1.025,3)</f>
        <v>1.0509999999999999</v>
      </c>
      <c r="P34" s="25">
        <f t="shared" si="2"/>
        <v>1.077</v>
      </c>
    </row>
    <row r="35" spans="1:16" x14ac:dyDescent="0.25">
      <c r="A35" s="5" t="s">
        <v>23</v>
      </c>
      <c r="B35" s="22"/>
      <c r="C35" s="30"/>
      <c r="D35" s="30"/>
      <c r="E35" s="30"/>
      <c r="F35" s="30"/>
      <c r="G35" s="30"/>
      <c r="H35" s="30"/>
      <c r="I35" s="30"/>
      <c r="J35" s="30"/>
      <c r="K35" s="30"/>
      <c r="L35" s="22">
        <v>1</v>
      </c>
      <c r="M35" s="24">
        <f>ROUND(1.025,3)</f>
        <v>1.0249999999999999</v>
      </c>
      <c r="N35" s="22">
        <f t="shared" ref="N35:N45" si="4">ROUND(+M35*1.025,3)</f>
        <v>1.0509999999999999</v>
      </c>
      <c r="O35" s="22">
        <f t="shared" si="3"/>
        <v>1.077</v>
      </c>
      <c r="P35" s="25">
        <f t="shared" si="2"/>
        <v>1.1040000000000001</v>
      </c>
    </row>
    <row r="36" spans="1:16" x14ac:dyDescent="0.25">
      <c r="A36" s="5" t="s">
        <v>24</v>
      </c>
      <c r="B36" s="22"/>
      <c r="C36" s="30"/>
      <c r="D36" s="30"/>
      <c r="E36" s="30"/>
      <c r="F36" s="30"/>
      <c r="G36" s="30"/>
      <c r="H36" s="30"/>
      <c r="I36" s="30"/>
      <c r="J36" s="30"/>
      <c r="K36" s="22">
        <v>1</v>
      </c>
      <c r="L36" s="24">
        <f>ROUND(1.025,3)</f>
        <v>1.0249999999999999</v>
      </c>
      <c r="M36" s="22">
        <f t="shared" ref="M36:M45" si="5">ROUND(+L36*1.025,3)</f>
        <v>1.0509999999999999</v>
      </c>
      <c r="N36" s="22">
        <f t="shared" si="4"/>
        <v>1.077</v>
      </c>
      <c r="O36" s="22">
        <f t="shared" si="3"/>
        <v>1.1040000000000001</v>
      </c>
      <c r="P36" s="25">
        <f t="shared" si="2"/>
        <v>1.1319999999999999</v>
      </c>
    </row>
    <row r="37" spans="1:16" x14ac:dyDescent="0.25">
      <c r="A37" s="5" t="s">
        <v>25</v>
      </c>
      <c r="B37" s="22"/>
      <c r="C37" s="30"/>
      <c r="D37" s="30"/>
      <c r="E37" s="30"/>
      <c r="F37" s="30"/>
      <c r="G37" s="30"/>
      <c r="H37" s="30"/>
      <c r="I37" s="30"/>
      <c r="J37" s="22">
        <v>1</v>
      </c>
      <c r="K37" s="24">
        <f>ROUND(1.025,3)</f>
        <v>1.0249999999999999</v>
      </c>
      <c r="L37" s="22">
        <f t="shared" ref="L37:L45" si="6">ROUND(+K37*1.025,3)</f>
        <v>1.0509999999999999</v>
      </c>
      <c r="M37" s="22">
        <f t="shared" si="5"/>
        <v>1.077</v>
      </c>
      <c r="N37" s="22">
        <f t="shared" si="4"/>
        <v>1.1040000000000001</v>
      </c>
      <c r="O37" s="22">
        <f t="shared" si="3"/>
        <v>1.1319999999999999</v>
      </c>
      <c r="P37" s="25">
        <f t="shared" si="2"/>
        <v>1.1599999999999999</v>
      </c>
    </row>
    <row r="38" spans="1:16" x14ac:dyDescent="0.25">
      <c r="A38" s="5" t="s">
        <v>26</v>
      </c>
      <c r="B38" s="22"/>
      <c r="C38" s="30"/>
      <c r="D38" s="30"/>
      <c r="E38" s="30"/>
      <c r="F38" s="30"/>
      <c r="G38" s="30"/>
      <c r="H38" s="30"/>
      <c r="I38" s="22">
        <v>1</v>
      </c>
      <c r="J38" s="24">
        <f>ROUND(1.025,3)</f>
        <v>1.0249999999999999</v>
      </c>
      <c r="K38" s="22">
        <f t="shared" ref="K38:K45" si="7">ROUND(+J38*1.025,3)</f>
        <v>1.0509999999999999</v>
      </c>
      <c r="L38" s="22">
        <f t="shared" si="6"/>
        <v>1.077</v>
      </c>
      <c r="M38" s="22">
        <f t="shared" si="5"/>
        <v>1.1040000000000001</v>
      </c>
      <c r="N38" s="22">
        <f t="shared" si="4"/>
        <v>1.1319999999999999</v>
      </c>
      <c r="O38" s="22">
        <f t="shared" si="3"/>
        <v>1.1599999999999999</v>
      </c>
      <c r="P38" s="25">
        <f t="shared" si="2"/>
        <v>1.1890000000000001</v>
      </c>
    </row>
    <row r="39" spans="1:16" x14ac:dyDescent="0.25">
      <c r="A39" s="5">
        <v>2018</v>
      </c>
      <c r="B39" s="22"/>
      <c r="C39" s="30"/>
      <c r="D39" s="30"/>
      <c r="E39" s="30"/>
      <c r="F39" s="30"/>
      <c r="G39" s="30"/>
      <c r="H39" s="22">
        <v>1</v>
      </c>
      <c r="I39" s="24">
        <f>ROUND(1.025,3)</f>
        <v>1.0249999999999999</v>
      </c>
      <c r="J39" s="22">
        <f t="shared" ref="J39:J45" si="8">ROUND(+I39*1.025,3)</f>
        <v>1.0509999999999999</v>
      </c>
      <c r="K39" s="22">
        <f t="shared" si="7"/>
        <v>1.077</v>
      </c>
      <c r="L39" s="22">
        <f t="shared" si="6"/>
        <v>1.1040000000000001</v>
      </c>
      <c r="M39" s="22">
        <f t="shared" si="5"/>
        <v>1.1319999999999999</v>
      </c>
      <c r="N39" s="22">
        <f t="shared" si="4"/>
        <v>1.1599999999999999</v>
      </c>
      <c r="O39" s="22">
        <f t="shared" si="3"/>
        <v>1.1890000000000001</v>
      </c>
      <c r="P39" s="25">
        <f t="shared" si="2"/>
        <v>1.2190000000000001</v>
      </c>
    </row>
    <row r="40" spans="1:16" x14ac:dyDescent="0.25">
      <c r="A40" s="5">
        <v>2017</v>
      </c>
      <c r="B40" s="22"/>
      <c r="C40" s="30"/>
      <c r="D40" s="30"/>
      <c r="E40" s="30"/>
      <c r="F40" s="30"/>
      <c r="G40" s="22">
        <v>1</v>
      </c>
      <c r="H40" s="24">
        <f>ROUND(1.025,3)</f>
        <v>1.0249999999999999</v>
      </c>
      <c r="I40" s="22">
        <f t="shared" ref="I40:I45" si="9">ROUND(+H40*1.025,3)</f>
        <v>1.0509999999999999</v>
      </c>
      <c r="J40" s="22">
        <f t="shared" si="8"/>
        <v>1.077</v>
      </c>
      <c r="K40" s="22">
        <f t="shared" si="7"/>
        <v>1.1040000000000001</v>
      </c>
      <c r="L40" s="22">
        <f t="shared" si="6"/>
        <v>1.1319999999999999</v>
      </c>
      <c r="M40" s="22">
        <f t="shared" si="5"/>
        <v>1.1599999999999999</v>
      </c>
      <c r="N40" s="22">
        <f t="shared" si="4"/>
        <v>1.1890000000000001</v>
      </c>
      <c r="O40" s="22">
        <f t="shared" si="3"/>
        <v>1.2190000000000001</v>
      </c>
      <c r="P40" s="25">
        <f t="shared" si="2"/>
        <v>1.2490000000000001</v>
      </c>
    </row>
    <row r="41" spans="1:16" x14ac:dyDescent="0.25">
      <c r="A41" s="5">
        <v>2016</v>
      </c>
      <c r="B41" s="22"/>
      <c r="C41" s="30"/>
      <c r="D41" s="30"/>
      <c r="E41" s="30"/>
      <c r="F41" s="22">
        <v>1</v>
      </c>
      <c r="G41" s="24">
        <f>ROUND(1.025,3)</f>
        <v>1.0249999999999999</v>
      </c>
      <c r="H41" s="22">
        <f>ROUND(+G41*1.025,3)</f>
        <v>1.0509999999999999</v>
      </c>
      <c r="I41" s="22">
        <f t="shared" si="9"/>
        <v>1.077</v>
      </c>
      <c r="J41" s="22">
        <f t="shared" si="8"/>
        <v>1.1040000000000001</v>
      </c>
      <c r="K41" s="22">
        <f t="shared" si="7"/>
        <v>1.1319999999999999</v>
      </c>
      <c r="L41" s="22">
        <f t="shared" si="6"/>
        <v>1.1599999999999999</v>
      </c>
      <c r="M41" s="22">
        <f t="shared" si="5"/>
        <v>1.1890000000000001</v>
      </c>
      <c r="N41" s="22">
        <f t="shared" si="4"/>
        <v>1.2190000000000001</v>
      </c>
      <c r="O41" s="22">
        <f t="shared" si="3"/>
        <v>1.2490000000000001</v>
      </c>
      <c r="P41" s="25">
        <f t="shared" si="2"/>
        <v>1.28</v>
      </c>
    </row>
    <row r="42" spans="1:16" x14ac:dyDescent="0.25">
      <c r="A42" s="5">
        <v>2015</v>
      </c>
      <c r="B42" s="22"/>
      <c r="C42" s="30"/>
      <c r="D42" s="30"/>
      <c r="E42" s="22">
        <v>1</v>
      </c>
      <c r="F42" s="24">
        <f>ROUND(1.025,3)</f>
        <v>1.0249999999999999</v>
      </c>
      <c r="G42" s="22">
        <f>ROUND(+F42*1.025,3)</f>
        <v>1.0509999999999999</v>
      </c>
      <c r="H42" s="22">
        <f>ROUND(+G42*1.025,3)</f>
        <v>1.077</v>
      </c>
      <c r="I42" s="22">
        <f t="shared" si="9"/>
        <v>1.1040000000000001</v>
      </c>
      <c r="J42" s="22">
        <f t="shared" si="8"/>
        <v>1.1319999999999999</v>
      </c>
      <c r="K42" s="22">
        <f t="shared" si="7"/>
        <v>1.1599999999999999</v>
      </c>
      <c r="L42" s="22">
        <f t="shared" si="6"/>
        <v>1.1890000000000001</v>
      </c>
      <c r="M42" s="22">
        <f t="shared" si="5"/>
        <v>1.2190000000000001</v>
      </c>
      <c r="N42" s="22">
        <f t="shared" si="4"/>
        <v>1.2490000000000001</v>
      </c>
      <c r="O42" s="22">
        <f t="shared" si="3"/>
        <v>1.28</v>
      </c>
      <c r="P42" s="25">
        <f t="shared" si="2"/>
        <v>1.3120000000000001</v>
      </c>
    </row>
    <row r="43" spans="1:16" x14ac:dyDescent="0.25">
      <c r="A43" s="5">
        <v>2014</v>
      </c>
      <c r="B43" s="22"/>
      <c r="C43" s="30"/>
      <c r="D43" s="22">
        <v>1</v>
      </c>
      <c r="E43" s="24">
        <f>ROUND(1.025,3)</f>
        <v>1.0249999999999999</v>
      </c>
      <c r="F43" s="22">
        <f>ROUND(+E43*1.025,3)</f>
        <v>1.0509999999999999</v>
      </c>
      <c r="G43" s="22">
        <f>ROUND(+F43*1.025,3)</f>
        <v>1.077</v>
      </c>
      <c r="H43" s="22">
        <f>ROUND(+G43*1.025,3)</f>
        <v>1.1040000000000001</v>
      </c>
      <c r="I43" s="22">
        <f t="shared" si="9"/>
        <v>1.1319999999999999</v>
      </c>
      <c r="J43" s="22">
        <f t="shared" si="8"/>
        <v>1.1599999999999999</v>
      </c>
      <c r="K43" s="22">
        <f t="shared" si="7"/>
        <v>1.1890000000000001</v>
      </c>
      <c r="L43" s="22">
        <f t="shared" si="6"/>
        <v>1.2190000000000001</v>
      </c>
      <c r="M43" s="22">
        <f t="shared" si="5"/>
        <v>1.2490000000000001</v>
      </c>
      <c r="N43" s="22">
        <f t="shared" si="4"/>
        <v>1.28</v>
      </c>
      <c r="O43" s="22">
        <f t="shared" si="3"/>
        <v>1.3120000000000001</v>
      </c>
      <c r="P43" s="25">
        <f t="shared" si="2"/>
        <v>1.345</v>
      </c>
    </row>
    <row r="44" spans="1:16" x14ac:dyDescent="0.25">
      <c r="A44" s="5">
        <v>2013</v>
      </c>
      <c r="B44" s="22"/>
      <c r="C44" s="22">
        <v>1</v>
      </c>
      <c r="D44" s="24">
        <f>ROUND(1.025,3)</f>
        <v>1.0249999999999999</v>
      </c>
      <c r="E44" s="22">
        <f>ROUND(+D44*1.025,3)</f>
        <v>1.0509999999999999</v>
      </c>
      <c r="F44" s="22">
        <f>ROUND(+E44*1.025,3)</f>
        <v>1.077</v>
      </c>
      <c r="G44" s="22">
        <f>ROUND(+F44*1.025,3)</f>
        <v>1.1040000000000001</v>
      </c>
      <c r="H44" s="22">
        <f>ROUND(+G44*1.025,3)</f>
        <v>1.1319999999999999</v>
      </c>
      <c r="I44" s="22">
        <f t="shared" si="9"/>
        <v>1.1599999999999999</v>
      </c>
      <c r="J44" s="22">
        <f t="shared" si="8"/>
        <v>1.1890000000000001</v>
      </c>
      <c r="K44" s="22">
        <f t="shared" si="7"/>
        <v>1.2190000000000001</v>
      </c>
      <c r="L44" s="22">
        <f t="shared" si="6"/>
        <v>1.2490000000000001</v>
      </c>
      <c r="M44" s="22">
        <f t="shared" si="5"/>
        <v>1.28</v>
      </c>
      <c r="N44" s="22">
        <f t="shared" si="4"/>
        <v>1.3120000000000001</v>
      </c>
      <c r="O44" s="22">
        <f t="shared" si="3"/>
        <v>1.345</v>
      </c>
      <c r="P44" s="25">
        <f t="shared" si="2"/>
        <v>1.379</v>
      </c>
    </row>
    <row r="45" spans="1:16" x14ac:dyDescent="0.25">
      <c r="A45" s="6">
        <v>2012</v>
      </c>
      <c r="B45" s="26">
        <v>1</v>
      </c>
      <c r="C45" s="27">
        <f>ROUND(1.025,3)</f>
        <v>1.0249999999999999</v>
      </c>
      <c r="D45" s="26">
        <f>ROUND(+C45*1.025,3)</f>
        <v>1.0509999999999999</v>
      </c>
      <c r="E45" s="26">
        <f>ROUND(+D45*1.025,3)</f>
        <v>1.077</v>
      </c>
      <c r="F45" s="26">
        <f>ROUND(+E45*1.025,3)</f>
        <v>1.1040000000000001</v>
      </c>
      <c r="G45" s="26">
        <f>ROUND(+F45*1.025,3)</f>
        <v>1.1319999999999999</v>
      </c>
      <c r="H45" s="26">
        <f>ROUND(+G45*1.025,3)</f>
        <v>1.1599999999999999</v>
      </c>
      <c r="I45" s="26">
        <f t="shared" si="9"/>
        <v>1.1890000000000001</v>
      </c>
      <c r="J45" s="26">
        <f t="shared" si="8"/>
        <v>1.2190000000000001</v>
      </c>
      <c r="K45" s="26">
        <f t="shared" si="7"/>
        <v>1.2490000000000001</v>
      </c>
      <c r="L45" s="26">
        <f t="shared" si="6"/>
        <v>1.28</v>
      </c>
      <c r="M45" s="26">
        <f t="shared" si="5"/>
        <v>1.3120000000000001</v>
      </c>
      <c r="N45" s="26">
        <f t="shared" si="4"/>
        <v>1.345</v>
      </c>
      <c r="O45" s="26">
        <f t="shared" si="3"/>
        <v>1.379</v>
      </c>
      <c r="P45" s="28">
        <f t="shared" si="2"/>
        <v>1.413</v>
      </c>
    </row>
    <row r="46" spans="1:16" ht="15.75" x14ac:dyDescent="0.25">
      <c r="A46" s="149" t="s">
        <v>28</v>
      </c>
      <c r="B46" s="150"/>
      <c r="C46" s="150"/>
      <c r="D46" s="150"/>
      <c r="E46" s="150"/>
      <c r="F46" s="150"/>
      <c r="G46" s="150"/>
      <c r="H46" s="150"/>
      <c r="I46" s="150"/>
      <c r="J46" s="150"/>
      <c r="K46" s="150"/>
      <c r="L46" s="150"/>
      <c r="M46" s="150"/>
      <c r="N46" s="150"/>
      <c r="O46" s="150"/>
      <c r="P46" s="151"/>
    </row>
    <row r="47" spans="1:16" x14ac:dyDescent="0.25">
      <c r="A47" s="8" t="s">
        <v>1</v>
      </c>
      <c r="B47" s="9" t="s">
        <v>18</v>
      </c>
      <c r="C47" s="9" t="s">
        <v>18</v>
      </c>
      <c r="D47" s="9" t="s">
        <v>18</v>
      </c>
      <c r="E47" s="9" t="s">
        <v>18</v>
      </c>
      <c r="F47" s="9" t="s">
        <v>18</v>
      </c>
      <c r="G47" s="9" t="s">
        <v>18</v>
      </c>
      <c r="H47" s="9" t="s">
        <v>18</v>
      </c>
      <c r="I47" s="9" t="s">
        <v>18</v>
      </c>
      <c r="J47" s="9" t="s">
        <v>18</v>
      </c>
      <c r="K47" s="9" t="s">
        <v>18</v>
      </c>
      <c r="L47" s="9" t="s">
        <v>18</v>
      </c>
      <c r="M47" s="9" t="s">
        <v>18</v>
      </c>
      <c r="N47" s="9" t="s">
        <v>18</v>
      </c>
      <c r="O47" s="9" t="s">
        <v>18</v>
      </c>
      <c r="P47" s="16" t="s">
        <v>18</v>
      </c>
    </row>
    <row r="48" spans="1:16" x14ac:dyDescent="0.25">
      <c r="A48" s="55" t="s">
        <v>0</v>
      </c>
      <c r="B48" s="12">
        <v>2000</v>
      </c>
      <c r="C48" s="12">
        <f t="shared" ref="C48:P48" si="10">+B48+1</f>
        <v>2001</v>
      </c>
      <c r="D48" s="12">
        <f t="shared" si="10"/>
        <v>2002</v>
      </c>
      <c r="E48" s="12">
        <f t="shared" si="10"/>
        <v>2003</v>
      </c>
      <c r="F48" s="12">
        <f t="shared" si="10"/>
        <v>2004</v>
      </c>
      <c r="G48" s="12">
        <f t="shared" si="10"/>
        <v>2005</v>
      </c>
      <c r="H48" s="12">
        <f t="shared" si="10"/>
        <v>2006</v>
      </c>
      <c r="I48" s="12">
        <f t="shared" si="10"/>
        <v>2007</v>
      </c>
      <c r="J48" s="12">
        <f t="shared" si="10"/>
        <v>2008</v>
      </c>
      <c r="K48" s="12">
        <f t="shared" si="10"/>
        <v>2009</v>
      </c>
      <c r="L48" s="12">
        <f t="shared" si="10"/>
        <v>2010</v>
      </c>
      <c r="M48" s="12">
        <f t="shared" si="10"/>
        <v>2011</v>
      </c>
      <c r="N48" s="12">
        <f t="shared" si="10"/>
        <v>2012</v>
      </c>
      <c r="O48" s="12">
        <f t="shared" si="10"/>
        <v>2013</v>
      </c>
      <c r="P48" s="13">
        <f t="shared" si="10"/>
        <v>2014</v>
      </c>
    </row>
    <row r="49" spans="1:16" x14ac:dyDescent="0.25">
      <c r="A49" s="7">
        <v>2014</v>
      </c>
      <c r="B49" s="17"/>
      <c r="C49" s="17"/>
      <c r="D49" s="17"/>
      <c r="E49" s="17"/>
      <c r="F49" s="17"/>
      <c r="G49" s="17"/>
      <c r="H49" s="45"/>
      <c r="I49" s="45"/>
      <c r="J49" s="45"/>
      <c r="K49" s="45"/>
      <c r="L49" s="45"/>
      <c r="M49" s="45"/>
      <c r="N49" s="45"/>
      <c r="O49" s="45"/>
      <c r="P49" s="66">
        <v>368873</v>
      </c>
    </row>
    <row r="50" spans="1:16" x14ac:dyDescent="0.25">
      <c r="A50" s="5">
        <v>2013</v>
      </c>
      <c r="B50" s="18"/>
      <c r="C50" s="18"/>
      <c r="D50" s="18"/>
      <c r="E50" s="18"/>
      <c r="F50" s="18"/>
      <c r="G50" s="18"/>
      <c r="H50" s="40"/>
      <c r="I50" s="40"/>
      <c r="J50" s="40"/>
      <c r="K50" s="40"/>
      <c r="L50" s="40"/>
      <c r="M50" s="40"/>
      <c r="N50" s="40"/>
      <c r="O50" s="41">
        <v>107381</v>
      </c>
      <c r="P50" s="46">
        <f>ROUND(+O50*1.025,0)</f>
        <v>110066</v>
      </c>
    </row>
    <row r="51" spans="1:16" ht="15" customHeight="1" x14ac:dyDescent="0.25">
      <c r="A51" s="5">
        <v>2012</v>
      </c>
      <c r="B51" s="18"/>
      <c r="C51" s="152" t="s">
        <v>33</v>
      </c>
      <c r="D51" s="152"/>
      <c r="E51" s="152"/>
      <c r="F51" s="152"/>
      <c r="G51" s="18"/>
      <c r="H51" s="40"/>
      <c r="I51" s="40"/>
      <c r="J51" s="40"/>
      <c r="K51" s="40"/>
      <c r="L51" s="40"/>
      <c r="M51" s="40"/>
      <c r="N51" s="41">
        <v>65721</v>
      </c>
      <c r="O51" s="42">
        <f t="shared" ref="O51:P51" si="11">ROUND(+N51*1.025,0)</f>
        <v>67364</v>
      </c>
      <c r="P51" s="46">
        <f t="shared" si="11"/>
        <v>69048</v>
      </c>
    </row>
    <row r="52" spans="1:16" ht="15" customHeight="1" x14ac:dyDescent="0.25">
      <c r="A52" s="5">
        <v>2011</v>
      </c>
      <c r="B52" s="18"/>
      <c r="C52" s="152"/>
      <c r="D52" s="152"/>
      <c r="E52" s="152"/>
      <c r="F52" s="152"/>
      <c r="G52" s="18"/>
      <c r="H52" s="40"/>
      <c r="I52" s="40"/>
      <c r="J52" s="40"/>
      <c r="K52" s="40"/>
      <c r="L52" s="40"/>
      <c r="M52" s="41">
        <v>732688.85910611984</v>
      </c>
      <c r="N52" s="42">
        <f t="shared" ref="N52:P52" si="12">ROUND(+M52*1.025,0)</f>
        <v>751006</v>
      </c>
      <c r="O52" s="42">
        <f t="shared" si="12"/>
        <v>769781</v>
      </c>
      <c r="P52" s="46">
        <f t="shared" si="12"/>
        <v>789026</v>
      </c>
    </row>
    <row r="53" spans="1:16" ht="15" customHeight="1" x14ac:dyDescent="0.25">
      <c r="A53" s="5">
        <v>2010</v>
      </c>
      <c r="B53" s="18"/>
      <c r="C53" s="152"/>
      <c r="D53" s="152"/>
      <c r="E53" s="152"/>
      <c r="F53" s="152"/>
      <c r="G53" s="18"/>
      <c r="H53" s="40"/>
      <c r="I53" s="40"/>
      <c r="J53" s="40"/>
      <c r="K53" s="40"/>
      <c r="L53" s="41">
        <v>47578</v>
      </c>
      <c r="M53" s="42">
        <f t="shared" ref="M53:P53" si="13">ROUND(+L53*1.025,0)</f>
        <v>48767</v>
      </c>
      <c r="N53" s="42">
        <f t="shared" si="13"/>
        <v>49986</v>
      </c>
      <c r="O53" s="42">
        <f t="shared" si="13"/>
        <v>51236</v>
      </c>
      <c r="P53" s="46">
        <f t="shared" si="13"/>
        <v>52517</v>
      </c>
    </row>
    <row r="54" spans="1:16" ht="15" customHeight="1" x14ac:dyDescent="0.25">
      <c r="A54" s="5">
        <v>2009</v>
      </c>
      <c r="B54" s="18"/>
      <c r="C54" s="152"/>
      <c r="D54" s="152"/>
      <c r="E54" s="152"/>
      <c r="F54" s="152"/>
      <c r="G54" s="18"/>
      <c r="H54" s="40"/>
      <c r="I54" s="40"/>
      <c r="J54" s="40"/>
      <c r="K54" s="41">
        <v>123935</v>
      </c>
      <c r="L54" s="42">
        <f t="shared" ref="L54:P54" si="14">ROUND(+K54*1.025,0)</f>
        <v>127033</v>
      </c>
      <c r="M54" s="42">
        <f t="shared" si="14"/>
        <v>130209</v>
      </c>
      <c r="N54" s="42">
        <f t="shared" si="14"/>
        <v>133464</v>
      </c>
      <c r="O54" s="42">
        <f t="shared" si="14"/>
        <v>136801</v>
      </c>
      <c r="P54" s="46">
        <f t="shared" si="14"/>
        <v>140221</v>
      </c>
    </row>
    <row r="55" spans="1:16" ht="15" customHeight="1" x14ac:dyDescent="0.25">
      <c r="A55" s="5">
        <v>2008</v>
      </c>
      <c r="B55" s="18"/>
      <c r="C55" s="152"/>
      <c r="D55" s="152"/>
      <c r="E55" s="152"/>
      <c r="F55" s="152"/>
      <c r="G55" s="18"/>
      <c r="H55" s="40"/>
      <c r="I55" s="40"/>
      <c r="J55" s="41">
        <v>88063</v>
      </c>
      <c r="K55" s="42">
        <f t="shared" ref="K55:P55" si="15">ROUND(+J55*1.025,0)</f>
        <v>90265</v>
      </c>
      <c r="L55" s="42">
        <f t="shared" si="15"/>
        <v>92522</v>
      </c>
      <c r="M55" s="42">
        <f t="shared" si="15"/>
        <v>94835</v>
      </c>
      <c r="N55" s="42">
        <f t="shared" si="15"/>
        <v>97206</v>
      </c>
      <c r="O55" s="42">
        <f t="shared" si="15"/>
        <v>99636</v>
      </c>
      <c r="P55" s="46">
        <f t="shared" si="15"/>
        <v>102127</v>
      </c>
    </row>
    <row r="56" spans="1:16" ht="15" customHeight="1" x14ac:dyDescent="0.25">
      <c r="A56" s="5">
        <v>2007</v>
      </c>
      <c r="B56" s="18"/>
      <c r="C56" s="152"/>
      <c r="D56" s="152"/>
      <c r="E56" s="152"/>
      <c r="F56" s="152"/>
      <c r="G56" s="18"/>
      <c r="H56" s="40"/>
      <c r="I56" s="41">
        <v>16680</v>
      </c>
      <c r="J56" s="42">
        <f t="shared" ref="J56:P56" si="16">ROUND(+I56*1.025,0)</f>
        <v>17097</v>
      </c>
      <c r="K56" s="42">
        <f t="shared" si="16"/>
        <v>17524</v>
      </c>
      <c r="L56" s="42">
        <f t="shared" si="16"/>
        <v>17962</v>
      </c>
      <c r="M56" s="42">
        <f t="shared" si="16"/>
        <v>18411</v>
      </c>
      <c r="N56" s="42">
        <f t="shared" si="16"/>
        <v>18871</v>
      </c>
      <c r="O56" s="42">
        <f t="shared" si="16"/>
        <v>19343</v>
      </c>
      <c r="P56" s="46">
        <f t="shared" si="16"/>
        <v>19827</v>
      </c>
    </row>
    <row r="57" spans="1:16" x14ac:dyDescent="0.25">
      <c r="A57" s="5">
        <v>2006</v>
      </c>
      <c r="B57" s="40"/>
      <c r="C57" s="40"/>
      <c r="D57" s="40"/>
      <c r="E57" s="40"/>
      <c r="F57" s="40"/>
      <c r="G57" s="40"/>
      <c r="H57" s="41">
        <v>41065</v>
      </c>
      <c r="I57" s="42">
        <f t="shared" ref="I57:P57" si="17">ROUND(+H57*1.025,0)</f>
        <v>42092</v>
      </c>
      <c r="J57" s="42">
        <f t="shared" si="17"/>
        <v>43144</v>
      </c>
      <c r="K57" s="42">
        <f t="shared" si="17"/>
        <v>44223</v>
      </c>
      <c r="L57" s="42">
        <f t="shared" si="17"/>
        <v>45329</v>
      </c>
      <c r="M57" s="42">
        <f t="shared" si="17"/>
        <v>46462</v>
      </c>
      <c r="N57" s="42">
        <f t="shared" si="17"/>
        <v>47624</v>
      </c>
      <c r="O57" s="42">
        <f t="shared" si="17"/>
        <v>48815</v>
      </c>
      <c r="P57" s="46">
        <f t="shared" si="17"/>
        <v>50035</v>
      </c>
    </row>
    <row r="58" spans="1:16" x14ac:dyDescent="0.25">
      <c r="A58" s="5">
        <v>2005</v>
      </c>
      <c r="B58" s="40"/>
      <c r="C58" s="40"/>
      <c r="D58" s="40"/>
      <c r="E58" s="40"/>
      <c r="F58" s="40"/>
      <c r="G58" s="41">
        <v>108074</v>
      </c>
      <c r="H58" s="42">
        <f t="shared" ref="H58:P58" si="18">ROUND(+G58*1.025,0)</f>
        <v>110776</v>
      </c>
      <c r="I58" s="42">
        <f t="shared" si="18"/>
        <v>113545</v>
      </c>
      <c r="J58" s="42">
        <f t="shared" si="18"/>
        <v>116384</v>
      </c>
      <c r="K58" s="42">
        <f t="shared" si="18"/>
        <v>119294</v>
      </c>
      <c r="L58" s="42">
        <f t="shared" si="18"/>
        <v>122276</v>
      </c>
      <c r="M58" s="42">
        <f t="shared" si="18"/>
        <v>125333</v>
      </c>
      <c r="N58" s="42">
        <f t="shared" si="18"/>
        <v>128466</v>
      </c>
      <c r="O58" s="42">
        <f t="shared" si="18"/>
        <v>131678</v>
      </c>
      <c r="P58" s="46">
        <f t="shared" si="18"/>
        <v>134970</v>
      </c>
    </row>
    <row r="59" spans="1:16" x14ac:dyDescent="0.25">
      <c r="A59" s="5">
        <v>2004</v>
      </c>
      <c r="B59" s="40"/>
      <c r="C59" s="40"/>
      <c r="D59" s="40"/>
      <c r="E59" s="40"/>
      <c r="F59" s="41">
        <v>18230</v>
      </c>
      <c r="G59" s="42">
        <f t="shared" ref="G59:P59" si="19">ROUND(+F59*1.025,0)</f>
        <v>18686</v>
      </c>
      <c r="H59" s="42">
        <f t="shared" si="19"/>
        <v>19153</v>
      </c>
      <c r="I59" s="42">
        <f t="shared" si="19"/>
        <v>19632</v>
      </c>
      <c r="J59" s="42">
        <f t="shared" si="19"/>
        <v>20123</v>
      </c>
      <c r="K59" s="42">
        <f t="shared" si="19"/>
        <v>20626</v>
      </c>
      <c r="L59" s="42">
        <f t="shared" si="19"/>
        <v>21142</v>
      </c>
      <c r="M59" s="42">
        <f t="shared" si="19"/>
        <v>21671</v>
      </c>
      <c r="N59" s="42">
        <f t="shared" si="19"/>
        <v>22213</v>
      </c>
      <c r="O59" s="42">
        <f t="shared" si="19"/>
        <v>22768</v>
      </c>
      <c r="P59" s="46">
        <f t="shared" si="19"/>
        <v>23337</v>
      </c>
    </row>
    <row r="60" spans="1:16" x14ac:dyDescent="0.25">
      <c r="A60" s="5">
        <v>2003</v>
      </c>
      <c r="B60" s="40"/>
      <c r="C60" s="40"/>
      <c r="D60" s="40"/>
      <c r="E60" s="41">
        <v>60339.999999999993</v>
      </c>
      <c r="F60" s="42">
        <f t="shared" ref="F60:P60" si="20">ROUND(+E60*1.025,0)</f>
        <v>61849</v>
      </c>
      <c r="G60" s="42">
        <f t="shared" si="20"/>
        <v>63395</v>
      </c>
      <c r="H60" s="42">
        <f t="shared" si="20"/>
        <v>64980</v>
      </c>
      <c r="I60" s="42">
        <f t="shared" si="20"/>
        <v>66605</v>
      </c>
      <c r="J60" s="42">
        <f t="shared" si="20"/>
        <v>68270</v>
      </c>
      <c r="K60" s="42">
        <f t="shared" si="20"/>
        <v>69977</v>
      </c>
      <c r="L60" s="42">
        <f t="shared" si="20"/>
        <v>71726</v>
      </c>
      <c r="M60" s="42">
        <f t="shared" si="20"/>
        <v>73519</v>
      </c>
      <c r="N60" s="42">
        <f t="shared" si="20"/>
        <v>75357</v>
      </c>
      <c r="O60" s="42">
        <f t="shared" si="20"/>
        <v>77241</v>
      </c>
      <c r="P60" s="46">
        <f t="shared" si="20"/>
        <v>79172</v>
      </c>
    </row>
    <row r="61" spans="1:16" x14ac:dyDescent="0.25">
      <c r="A61" s="5">
        <v>2002</v>
      </c>
      <c r="B61" s="40"/>
      <c r="C61" s="40"/>
      <c r="D61" s="41">
        <v>3980</v>
      </c>
      <c r="E61" s="42">
        <f t="shared" ref="E61:P61" si="21">ROUND(+D61*1.025,0)</f>
        <v>4080</v>
      </c>
      <c r="F61" s="42">
        <f t="shared" si="21"/>
        <v>4182</v>
      </c>
      <c r="G61" s="42">
        <f t="shared" si="21"/>
        <v>4287</v>
      </c>
      <c r="H61" s="42">
        <f t="shared" si="21"/>
        <v>4394</v>
      </c>
      <c r="I61" s="42">
        <f t="shared" si="21"/>
        <v>4504</v>
      </c>
      <c r="J61" s="42">
        <f t="shared" si="21"/>
        <v>4617</v>
      </c>
      <c r="K61" s="42">
        <f t="shared" si="21"/>
        <v>4732</v>
      </c>
      <c r="L61" s="42">
        <f t="shared" si="21"/>
        <v>4850</v>
      </c>
      <c r="M61" s="42">
        <f t="shared" si="21"/>
        <v>4971</v>
      </c>
      <c r="N61" s="42">
        <f t="shared" si="21"/>
        <v>5095</v>
      </c>
      <c r="O61" s="42">
        <f t="shared" si="21"/>
        <v>5222</v>
      </c>
      <c r="P61" s="46">
        <f t="shared" si="21"/>
        <v>5353</v>
      </c>
    </row>
    <row r="62" spans="1:16" x14ac:dyDescent="0.25">
      <c r="A62" s="5">
        <v>2001</v>
      </c>
      <c r="B62" s="40"/>
      <c r="C62" s="41">
        <v>19837</v>
      </c>
      <c r="D62" s="42">
        <f t="shared" ref="D62:E62" si="22">ROUND(+C62*1.025,0)</f>
        <v>20333</v>
      </c>
      <c r="E62" s="42">
        <f t="shared" si="22"/>
        <v>20841</v>
      </c>
      <c r="F62" s="42">
        <f>ROUND(+E62*1.025,0)</f>
        <v>21362</v>
      </c>
      <c r="G62" s="42">
        <f t="shared" ref="G62:P62" si="23">ROUND(+F62*1.025,0)</f>
        <v>21896</v>
      </c>
      <c r="H62" s="42">
        <f t="shared" si="23"/>
        <v>22443</v>
      </c>
      <c r="I62" s="42">
        <f t="shared" si="23"/>
        <v>23004</v>
      </c>
      <c r="J62" s="42">
        <f t="shared" si="23"/>
        <v>23579</v>
      </c>
      <c r="K62" s="42">
        <f t="shared" si="23"/>
        <v>24168</v>
      </c>
      <c r="L62" s="42">
        <f t="shared" si="23"/>
        <v>24772</v>
      </c>
      <c r="M62" s="42">
        <f t="shared" si="23"/>
        <v>25391</v>
      </c>
      <c r="N62" s="42">
        <f t="shared" si="23"/>
        <v>26026</v>
      </c>
      <c r="O62" s="42">
        <f t="shared" si="23"/>
        <v>26677</v>
      </c>
      <c r="P62" s="46">
        <f t="shared" si="23"/>
        <v>27344</v>
      </c>
    </row>
    <row r="63" spans="1:16" x14ac:dyDescent="0.25">
      <c r="A63" s="6">
        <v>2000</v>
      </c>
      <c r="B63" s="43">
        <v>23061</v>
      </c>
      <c r="C63" s="44">
        <f t="shared" ref="C63:P63" si="24">ROUND(+B63*1.025,0)</f>
        <v>23638</v>
      </c>
      <c r="D63" s="44">
        <f t="shared" si="24"/>
        <v>24229</v>
      </c>
      <c r="E63" s="44">
        <f t="shared" si="24"/>
        <v>24835</v>
      </c>
      <c r="F63" s="44">
        <f t="shared" si="24"/>
        <v>25456</v>
      </c>
      <c r="G63" s="44">
        <f t="shared" si="24"/>
        <v>26092</v>
      </c>
      <c r="H63" s="44">
        <f t="shared" si="24"/>
        <v>26744</v>
      </c>
      <c r="I63" s="44">
        <f t="shared" si="24"/>
        <v>27413</v>
      </c>
      <c r="J63" s="44">
        <f t="shared" si="24"/>
        <v>28098</v>
      </c>
      <c r="K63" s="44">
        <f t="shared" si="24"/>
        <v>28800</v>
      </c>
      <c r="L63" s="44">
        <f t="shared" si="24"/>
        <v>29520</v>
      </c>
      <c r="M63" s="44">
        <f t="shared" si="24"/>
        <v>30258</v>
      </c>
      <c r="N63" s="44">
        <f t="shared" si="24"/>
        <v>31014</v>
      </c>
      <c r="O63" s="44">
        <f t="shared" si="24"/>
        <v>31789</v>
      </c>
      <c r="P63" s="47">
        <f t="shared" si="24"/>
        <v>32584</v>
      </c>
    </row>
    <row r="64" spans="1:16" ht="15" customHeight="1" x14ac:dyDescent="0.25">
      <c r="A64" s="140" t="s">
        <v>32</v>
      </c>
      <c r="B64" s="141"/>
      <c r="C64" s="141"/>
      <c r="D64" s="141"/>
      <c r="E64" s="141"/>
      <c r="F64" s="141"/>
      <c r="G64" s="141"/>
      <c r="H64" s="141"/>
      <c r="I64" s="141"/>
      <c r="J64" s="141"/>
      <c r="K64" s="141"/>
      <c r="L64" s="141"/>
      <c r="M64" s="141"/>
      <c r="N64" s="141"/>
      <c r="O64" s="141"/>
      <c r="P64" s="142"/>
    </row>
    <row r="65" spans="1:16" x14ac:dyDescent="0.25">
      <c r="A65" s="143"/>
      <c r="B65" s="144"/>
      <c r="C65" s="144"/>
      <c r="D65" s="144"/>
      <c r="E65" s="144"/>
      <c r="F65" s="144"/>
      <c r="G65" s="144"/>
      <c r="H65" s="144"/>
      <c r="I65" s="144"/>
      <c r="J65" s="144"/>
      <c r="K65" s="144"/>
      <c r="L65" s="144"/>
      <c r="M65" s="144"/>
      <c r="N65" s="144"/>
      <c r="O65" s="144"/>
      <c r="P65" s="145"/>
    </row>
    <row r="66" spans="1:16" x14ac:dyDescent="0.25">
      <c r="A66" s="143"/>
      <c r="B66" s="144"/>
      <c r="C66" s="144"/>
      <c r="D66" s="144"/>
      <c r="E66" s="144"/>
      <c r="F66" s="144"/>
      <c r="G66" s="144"/>
      <c r="H66" s="144"/>
      <c r="I66" s="144"/>
      <c r="J66" s="144"/>
      <c r="K66" s="144"/>
      <c r="L66" s="144"/>
      <c r="M66" s="144"/>
      <c r="N66" s="144"/>
      <c r="O66" s="144"/>
      <c r="P66" s="145"/>
    </row>
    <row r="67" spans="1:16" x14ac:dyDescent="0.25">
      <c r="A67" s="143"/>
      <c r="B67" s="144"/>
      <c r="C67" s="144"/>
      <c r="D67" s="144"/>
      <c r="E67" s="144"/>
      <c r="F67" s="144"/>
      <c r="G67" s="144"/>
      <c r="H67" s="144"/>
      <c r="I67" s="144"/>
      <c r="J67" s="144"/>
      <c r="K67" s="144"/>
      <c r="L67" s="144"/>
      <c r="M67" s="144"/>
      <c r="N67" s="144"/>
      <c r="O67" s="144"/>
      <c r="P67" s="145"/>
    </row>
    <row r="68" spans="1:16" x14ac:dyDescent="0.25">
      <c r="A68" s="143"/>
      <c r="B68" s="144"/>
      <c r="C68" s="144"/>
      <c r="D68" s="144"/>
      <c r="E68" s="144"/>
      <c r="F68" s="144"/>
      <c r="G68" s="144"/>
      <c r="H68" s="144"/>
      <c r="I68" s="144"/>
      <c r="J68" s="144"/>
      <c r="K68" s="144"/>
      <c r="L68" s="144"/>
      <c r="M68" s="144"/>
      <c r="N68" s="144"/>
      <c r="O68" s="144"/>
      <c r="P68" s="145"/>
    </row>
    <row r="69" spans="1:16" x14ac:dyDescent="0.25">
      <c r="A69" s="143"/>
      <c r="B69" s="144"/>
      <c r="C69" s="144"/>
      <c r="D69" s="144"/>
      <c r="E69" s="144"/>
      <c r="F69" s="144"/>
      <c r="G69" s="144"/>
      <c r="H69" s="144"/>
      <c r="I69" s="144"/>
      <c r="J69" s="144"/>
      <c r="K69" s="144"/>
      <c r="L69" s="144"/>
      <c r="M69" s="144"/>
      <c r="N69" s="144"/>
      <c r="O69" s="144"/>
      <c r="P69" s="145"/>
    </row>
    <row r="70" spans="1:16" x14ac:dyDescent="0.25">
      <c r="A70" s="146"/>
      <c r="B70" s="147"/>
      <c r="C70" s="147"/>
      <c r="D70" s="147"/>
      <c r="E70" s="147"/>
      <c r="F70" s="147"/>
      <c r="G70" s="147"/>
      <c r="H70" s="147"/>
      <c r="I70" s="147"/>
      <c r="J70" s="147"/>
      <c r="K70" s="147"/>
      <c r="L70" s="147"/>
      <c r="M70" s="147"/>
      <c r="N70" s="147"/>
      <c r="O70" s="147"/>
      <c r="P70" s="148"/>
    </row>
    <row r="71" spans="1:16" x14ac:dyDescent="0.25">
      <c r="A71" s="3" t="s">
        <v>1</v>
      </c>
      <c r="B71" s="3" t="s">
        <v>18</v>
      </c>
      <c r="C71" s="56" t="s">
        <v>18</v>
      </c>
      <c r="D71" s="56" t="s">
        <v>18</v>
      </c>
      <c r="E71" s="56" t="s">
        <v>18</v>
      </c>
      <c r="F71" s="56" t="s">
        <v>18</v>
      </c>
      <c r="G71" s="56" t="s">
        <v>18</v>
      </c>
      <c r="H71" s="56" t="s">
        <v>18</v>
      </c>
      <c r="I71" s="56" t="s">
        <v>18</v>
      </c>
      <c r="J71" s="56" t="s">
        <v>18</v>
      </c>
      <c r="K71" s="56" t="s">
        <v>18</v>
      </c>
      <c r="L71" s="56" t="s">
        <v>18</v>
      </c>
      <c r="M71" s="56" t="s">
        <v>18</v>
      </c>
      <c r="N71" s="56" t="s">
        <v>18</v>
      </c>
      <c r="O71" s="56" t="s">
        <v>18</v>
      </c>
      <c r="P71" s="57" t="s">
        <v>18</v>
      </c>
    </row>
    <row r="72" spans="1:16" x14ac:dyDescent="0.25">
      <c r="A72" s="58" t="s">
        <v>0</v>
      </c>
      <c r="B72" s="4">
        <v>2000</v>
      </c>
      <c r="C72" s="60">
        <f t="shared" ref="C72:P72" si="25">+B72+1</f>
        <v>2001</v>
      </c>
      <c r="D72" s="60">
        <f t="shared" si="25"/>
        <v>2002</v>
      </c>
      <c r="E72" s="60">
        <f t="shared" si="25"/>
        <v>2003</v>
      </c>
      <c r="F72" s="60">
        <f t="shared" si="25"/>
        <v>2004</v>
      </c>
      <c r="G72" s="60">
        <f t="shared" si="25"/>
        <v>2005</v>
      </c>
      <c r="H72" s="60">
        <f t="shared" si="25"/>
        <v>2006</v>
      </c>
      <c r="I72" s="60">
        <f t="shared" si="25"/>
        <v>2007</v>
      </c>
      <c r="J72" s="60">
        <f t="shared" si="25"/>
        <v>2008</v>
      </c>
      <c r="K72" s="60">
        <f t="shared" si="25"/>
        <v>2009</v>
      </c>
      <c r="L72" s="60">
        <f t="shared" si="25"/>
        <v>2010</v>
      </c>
      <c r="M72" s="60">
        <f t="shared" si="25"/>
        <v>2011</v>
      </c>
      <c r="N72" s="60">
        <f t="shared" si="25"/>
        <v>2012</v>
      </c>
      <c r="O72" s="60">
        <f t="shared" si="25"/>
        <v>2013</v>
      </c>
      <c r="P72" s="61">
        <f t="shared" si="25"/>
        <v>2014</v>
      </c>
    </row>
    <row r="73" spans="1:16" x14ac:dyDescent="0.25">
      <c r="A73" s="19" t="s">
        <v>27</v>
      </c>
      <c r="B73" s="54">
        <f>SUM(B49:B63)</f>
        <v>23061</v>
      </c>
      <c r="C73" s="54">
        <f t="shared" ref="C73:P73" si="26">SUM(C49:C63)</f>
        <v>43475</v>
      </c>
      <c r="D73" s="54">
        <f t="shared" si="26"/>
        <v>48542</v>
      </c>
      <c r="E73" s="54">
        <f t="shared" si="26"/>
        <v>110096</v>
      </c>
      <c r="F73" s="54">
        <f t="shared" si="26"/>
        <v>131079</v>
      </c>
      <c r="G73" s="54">
        <f t="shared" si="26"/>
        <v>242430</v>
      </c>
      <c r="H73" s="54">
        <f t="shared" si="26"/>
        <v>289555</v>
      </c>
      <c r="I73" s="54">
        <f t="shared" si="26"/>
        <v>313475</v>
      </c>
      <c r="J73" s="54">
        <f t="shared" si="26"/>
        <v>409375</v>
      </c>
      <c r="K73" s="54">
        <f t="shared" si="26"/>
        <v>543544</v>
      </c>
      <c r="L73" s="54">
        <f t="shared" si="26"/>
        <v>604710</v>
      </c>
      <c r="M73" s="54">
        <f t="shared" si="26"/>
        <v>1352515.8591061197</v>
      </c>
      <c r="N73" s="54">
        <f t="shared" si="26"/>
        <v>1452049</v>
      </c>
      <c r="O73" s="54">
        <f t="shared" si="26"/>
        <v>1595732</v>
      </c>
      <c r="P73" s="59">
        <f t="shared" si="26"/>
        <v>2004500</v>
      </c>
    </row>
    <row r="74" spans="1:16" x14ac:dyDescent="0.25">
      <c r="A74" s="5">
        <v>2000</v>
      </c>
      <c r="B74" s="49">
        <f>+B73</f>
        <v>23061</v>
      </c>
      <c r="C74" s="52"/>
      <c r="D74" s="52"/>
      <c r="E74" s="52"/>
      <c r="F74" s="52"/>
      <c r="G74" s="52"/>
      <c r="H74" s="52"/>
      <c r="I74" s="52"/>
      <c r="J74" s="52"/>
      <c r="K74" s="52"/>
      <c r="L74" s="52"/>
      <c r="M74" s="52"/>
      <c r="N74" s="52"/>
      <c r="O74" s="52"/>
      <c r="P74" s="53"/>
    </row>
    <row r="75" spans="1:16" x14ac:dyDescent="0.25">
      <c r="A75" s="5">
        <v>2001</v>
      </c>
      <c r="B75" s="52"/>
      <c r="C75" s="49">
        <f>+C$73+B74</f>
        <v>66536</v>
      </c>
      <c r="D75" s="52"/>
      <c r="E75" s="52"/>
      <c r="F75" s="52"/>
      <c r="G75" s="52"/>
      <c r="H75" s="52"/>
      <c r="I75" s="52"/>
      <c r="J75" s="52"/>
      <c r="K75" s="52"/>
      <c r="L75" s="52"/>
      <c r="M75" s="52"/>
      <c r="N75" s="52"/>
      <c r="O75" s="52"/>
      <c r="P75" s="53"/>
    </row>
    <row r="76" spans="1:16" x14ac:dyDescent="0.25">
      <c r="A76" s="5">
        <v>2002</v>
      </c>
      <c r="B76" s="52"/>
      <c r="C76" s="52"/>
      <c r="D76" s="49">
        <f>+D$73+C75</f>
        <v>115078</v>
      </c>
      <c r="E76" s="52"/>
      <c r="F76" s="52"/>
      <c r="G76" s="52"/>
      <c r="H76" s="52"/>
      <c r="I76" s="52"/>
      <c r="J76" s="52"/>
      <c r="K76" s="52"/>
      <c r="L76" s="52"/>
      <c r="M76" s="52"/>
      <c r="N76" s="52"/>
      <c r="O76" s="52"/>
      <c r="P76" s="53"/>
    </row>
    <row r="77" spans="1:16" x14ac:dyDescent="0.25">
      <c r="A77" s="5">
        <v>2003</v>
      </c>
      <c r="B77" s="52"/>
      <c r="C77" s="52"/>
      <c r="D77" s="52"/>
      <c r="E77" s="49">
        <f>+E$73+D76</f>
        <v>225174</v>
      </c>
      <c r="F77" s="52"/>
      <c r="G77" s="52"/>
      <c r="H77" s="52"/>
      <c r="I77" s="52"/>
      <c r="J77" s="52"/>
      <c r="K77" s="52"/>
      <c r="L77" s="52"/>
      <c r="M77" s="52"/>
      <c r="N77" s="52"/>
      <c r="O77" s="52"/>
      <c r="P77" s="53"/>
    </row>
    <row r="78" spans="1:16" x14ac:dyDescent="0.25">
      <c r="A78" s="5">
        <v>2004</v>
      </c>
      <c r="B78" s="52"/>
      <c r="C78" s="52"/>
      <c r="D78" s="52"/>
      <c r="E78" s="52"/>
      <c r="F78" s="49">
        <f>+F$73+E77</f>
        <v>356253</v>
      </c>
      <c r="G78" s="52"/>
      <c r="H78" s="52"/>
      <c r="I78" s="52"/>
      <c r="J78" s="52"/>
      <c r="K78" s="52"/>
      <c r="L78" s="52"/>
      <c r="M78" s="52"/>
      <c r="N78" s="52"/>
      <c r="O78" s="52"/>
      <c r="P78" s="53"/>
    </row>
    <row r="79" spans="1:16" x14ac:dyDescent="0.25">
      <c r="A79" s="5">
        <v>2005</v>
      </c>
      <c r="B79" s="52"/>
      <c r="C79" s="52"/>
      <c r="D79" s="52"/>
      <c r="E79" s="52"/>
      <c r="F79" s="52"/>
      <c r="G79" s="49">
        <f>+G$73+F78</f>
        <v>598683</v>
      </c>
      <c r="H79" s="52"/>
      <c r="I79" s="52"/>
      <c r="J79" s="52"/>
      <c r="K79" s="52"/>
      <c r="L79" s="52"/>
      <c r="M79" s="52"/>
      <c r="N79" s="52"/>
      <c r="O79" s="52"/>
      <c r="P79" s="53"/>
    </row>
    <row r="80" spans="1:16" x14ac:dyDescent="0.25">
      <c r="A80" s="5">
        <v>2006</v>
      </c>
      <c r="B80" s="52"/>
      <c r="C80" s="52"/>
      <c r="D80" s="52"/>
      <c r="E80" s="52"/>
      <c r="F80" s="52"/>
      <c r="G80" s="52"/>
      <c r="H80" s="49">
        <f>+H$73+G79</f>
        <v>888238</v>
      </c>
      <c r="I80" s="52"/>
      <c r="J80" s="52"/>
      <c r="K80" s="52"/>
      <c r="L80" s="52"/>
      <c r="M80" s="52"/>
      <c r="N80" s="52"/>
      <c r="O80" s="52"/>
      <c r="P80" s="53"/>
    </row>
    <row r="81" spans="1:16" x14ac:dyDescent="0.25">
      <c r="A81" s="5">
        <v>2007</v>
      </c>
      <c r="B81" s="52"/>
      <c r="C81" s="52"/>
      <c r="D81" s="52"/>
      <c r="E81" s="52"/>
      <c r="F81" s="52"/>
      <c r="G81" s="52"/>
      <c r="H81" s="52"/>
      <c r="I81" s="49">
        <f>+I$73+H80</f>
        <v>1201713</v>
      </c>
      <c r="J81" s="52"/>
      <c r="K81" s="52"/>
      <c r="L81" s="52"/>
      <c r="M81" s="52"/>
      <c r="N81" s="52"/>
      <c r="O81" s="52"/>
      <c r="P81" s="53"/>
    </row>
    <row r="82" spans="1:16" x14ac:dyDescent="0.25">
      <c r="A82" s="5">
        <v>2008</v>
      </c>
      <c r="B82" s="52"/>
      <c r="C82" s="52"/>
      <c r="D82" s="52"/>
      <c r="E82" s="52"/>
      <c r="F82" s="52"/>
      <c r="G82" s="52"/>
      <c r="H82" s="52"/>
      <c r="I82" s="52"/>
      <c r="J82" s="49">
        <f>+J$73+I81</f>
        <v>1611088</v>
      </c>
      <c r="K82" s="52"/>
      <c r="L82" s="52"/>
      <c r="M82" s="52"/>
      <c r="N82" s="52"/>
      <c r="O82" s="52"/>
      <c r="P82" s="53"/>
    </row>
    <row r="83" spans="1:16" x14ac:dyDescent="0.25">
      <c r="A83" s="5">
        <v>2009</v>
      </c>
      <c r="B83" s="52"/>
      <c r="C83" s="52"/>
      <c r="D83" s="52"/>
      <c r="E83" s="52"/>
      <c r="F83" s="52"/>
      <c r="G83" s="52"/>
      <c r="H83" s="52"/>
      <c r="I83" s="52"/>
      <c r="J83" s="52"/>
      <c r="K83" s="49">
        <f>+K$73+J82</f>
        <v>2154632</v>
      </c>
      <c r="L83" s="52"/>
      <c r="M83" s="52"/>
      <c r="N83" s="52"/>
      <c r="O83" s="52"/>
      <c r="P83" s="53"/>
    </row>
    <row r="84" spans="1:16" x14ac:dyDescent="0.25">
      <c r="A84" s="5">
        <v>2010</v>
      </c>
      <c r="B84" s="52"/>
      <c r="C84" s="52"/>
      <c r="D84" s="52"/>
      <c r="E84" s="52"/>
      <c r="F84" s="52"/>
      <c r="G84" s="52"/>
      <c r="H84" s="52"/>
      <c r="I84" s="52"/>
      <c r="J84" s="52"/>
      <c r="K84" s="52"/>
      <c r="L84" s="49">
        <f>+L$73+K83</f>
        <v>2759342</v>
      </c>
      <c r="M84" s="52"/>
      <c r="N84" s="52"/>
      <c r="O84" s="52"/>
      <c r="P84" s="53"/>
    </row>
    <row r="85" spans="1:16" x14ac:dyDescent="0.25">
      <c r="A85" s="5">
        <v>2011</v>
      </c>
      <c r="B85" s="52"/>
      <c r="C85" s="52"/>
      <c r="D85" s="52"/>
      <c r="E85" s="52"/>
      <c r="F85" s="52"/>
      <c r="G85" s="52"/>
      <c r="H85" s="52"/>
      <c r="I85" s="52"/>
      <c r="J85" s="52"/>
      <c r="K85" s="52"/>
      <c r="L85" s="52"/>
      <c r="M85" s="49">
        <f>+M$73+L84</f>
        <v>4111857.8591061197</v>
      </c>
      <c r="N85" s="52"/>
      <c r="O85" s="52"/>
      <c r="P85" s="53"/>
    </row>
    <row r="86" spans="1:16" x14ac:dyDescent="0.25">
      <c r="A86" s="5">
        <v>2012</v>
      </c>
      <c r="B86" s="52"/>
      <c r="C86" s="52"/>
      <c r="D86" s="52"/>
      <c r="E86" s="52"/>
      <c r="F86" s="52"/>
      <c r="G86" s="52"/>
      <c r="H86" s="52"/>
      <c r="I86" s="52"/>
      <c r="J86" s="52"/>
      <c r="K86" s="52"/>
      <c r="L86" s="52"/>
      <c r="M86" s="52"/>
      <c r="N86" s="49">
        <f>+N$73+M85</f>
        <v>5563906.8591061197</v>
      </c>
      <c r="O86" s="52"/>
      <c r="P86" s="53"/>
    </row>
    <row r="87" spans="1:16" x14ac:dyDescent="0.25">
      <c r="A87" s="5">
        <v>2013</v>
      </c>
      <c r="B87" s="52"/>
      <c r="C87" s="52"/>
      <c r="D87" s="52"/>
      <c r="E87" s="52"/>
      <c r="F87" s="52"/>
      <c r="G87" s="52"/>
      <c r="H87" s="52"/>
      <c r="I87" s="52"/>
      <c r="J87" s="52"/>
      <c r="K87" s="52"/>
      <c r="L87" s="52"/>
      <c r="M87" s="52"/>
      <c r="N87" s="52"/>
      <c r="O87" s="49">
        <f>+O$73+N86</f>
        <v>7159638.8591061197</v>
      </c>
      <c r="P87" s="53"/>
    </row>
    <row r="88" spans="1:16" ht="15.75" thickBot="1" x14ac:dyDescent="0.3">
      <c r="A88" s="5">
        <v>2014</v>
      </c>
      <c r="B88" s="52"/>
      <c r="C88" s="52"/>
      <c r="D88" s="52"/>
      <c r="E88" s="52"/>
      <c r="F88" s="52"/>
      <c r="G88" s="52"/>
      <c r="H88" s="52"/>
      <c r="I88" s="52"/>
      <c r="J88" s="52"/>
      <c r="K88" s="52"/>
      <c r="L88" s="52"/>
      <c r="M88" s="52"/>
      <c r="N88" s="52"/>
      <c r="O88" s="52"/>
      <c r="P88" s="62">
        <f>+P$73+O87</f>
        <v>9164138.8591061197</v>
      </c>
    </row>
    <row r="89" spans="1:16" ht="15.75" thickBot="1" x14ac:dyDescent="0.3">
      <c r="A89" s="65" t="s">
        <v>29</v>
      </c>
      <c r="B89" s="50">
        <f>SUM(B74:B88)</f>
        <v>23061</v>
      </c>
      <c r="C89" s="50">
        <f t="shared" ref="C89:P89" si="27">SUM(C74:C88)</f>
        <v>66536</v>
      </c>
      <c r="D89" s="50">
        <f t="shared" si="27"/>
        <v>115078</v>
      </c>
      <c r="E89" s="50">
        <f t="shared" si="27"/>
        <v>225174</v>
      </c>
      <c r="F89" s="50">
        <f t="shared" si="27"/>
        <v>356253</v>
      </c>
      <c r="G89" s="50">
        <f t="shared" si="27"/>
        <v>598683</v>
      </c>
      <c r="H89" s="50">
        <f t="shared" si="27"/>
        <v>888238</v>
      </c>
      <c r="I89" s="50">
        <f t="shared" si="27"/>
        <v>1201713</v>
      </c>
      <c r="J89" s="50">
        <f t="shared" si="27"/>
        <v>1611088</v>
      </c>
      <c r="K89" s="50">
        <f t="shared" si="27"/>
        <v>2154632</v>
      </c>
      <c r="L89" s="50">
        <f t="shared" si="27"/>
        <v>2759342</v>
      </c>
      <c r="M89" s="50">
        <f t="shared" si="27"/>
        <v>4111857.8591061197</v>
      </c>
      <c r="N89" s="50">
        <f t="shared" si="27"/>
        <v>5563906.8591061197</v>
      </c>
      <c r="O89" s="50">
        <f t="shared" si="27"/>
        <v>7159638.8591061197</v>
      </c>
      <c r="P89" s="51">
        <f t="shared" si="27"/>
        <v>9164138.8591061197</v>
      </c>
    </row>
  </sheetData>
  <mergeCells count="6">
    <mergeCell ref="A1:P1"/>
    <mergeCell ref="A19:P28"/>
    <mergeCell ref="A46:P46"/>
    <mergeCell ref="C6:F11"/>
    <mergeCell ref="C51:F56"/>
    <mergeCell ref="A64:P70"/>
  </mergeCells>
  <pageMargins left="0.21" right="0.21" top="0.51" bottom="0.49" header="0.3" footer="0.3"/>
  <pageSetup scale="80" orientation="landscape" r:id="rId1"/>
  <headerFooter>
    <oddHeader>&amp;C&amp;14Town of Carver - Capital Building Stabilization Fund (CBSF) and Personal Property New Growth (PPNG) Strategy Model</oddHeader>
    <oddFooter>&amp;LS. Pratt&amp;CPage &amp;P of &amp;N&amp;RNovember 2017</oddFooter>
  </headerFooter>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5"/>
  <sheetViews>
    <sheetView workbookViewId="0">
      <pane xSplit="3" ySplit="3" topLeftCell="D4" activePane="bottomRight" state="frozen"/>
      <selection pane="topRight" activeCell="C1" sqref="C1"/>
      <selection pane="bottomLeft" activeCell="A4" sqref="A4"/>
      <selection pane="bottomRight" activeCell="F39" sqref="F39"/>
    </sheetView>
  </sheetViews>
  <sheetFormatPr defaultRowHeight="15" x14ac:dyDescent="0.25"/>
  <cols>
    <col min="4" max="4" width="9.5703125" bestFit="1" customWidth="1"/>
    <col min="5" max="6" width="12.5703125" bestFit="1" customWidth="1"/>
    <col min="8" max="8" width="35.42578125" bestFit="1" customWidth="1"/>
  </cols>
  <sheetData>
    <row r="1" spans="4:8" ht="18.75" x14ac:dyDescent="0.3">
      <c r="D1" s="159" t="s">
        <v>38</v>
      </c>
      <c r="E1" s="159"/>
      <c r="F1" s="159"/>
    </row>
    <row r="2" spans="4:8" x14ac:dyDescent="0.25">
      <c r="D2" s="160" t="s">
        <v>39</v>
      </c>
      <c r="E2" s="160"/>
      <c r="F2" s="160"/>
    </row>
    <row r="3" spans="4:8" x14ac:dyDescent="0.25">
      <c r="D3" s="76" t="s">
        <v>35</v>
      </c>
      <c r="E3" s="76" t="s">
        <v>36</v>
      </c>
      <c r="F3" s="76" t="s">
        <v>37</v>
      </c>
    </row>
    <row r="4" spans="4:8" x14ac:dyDescent="0.25">
      <c r="D4" s="125">
        <v>2013</v>
      </c>
      <c r="E4" s="124">
        <v>107381</v>
      </c>
      <c r="F4" s="77">
        <v>107381</v>
      </c>
    </row>
    <row r="5" spans="4:8" x14ac:dyDescent="0.25">
      <c r="D5" s="126">
        <v>2012</v>
      </c>
      <c r="E5" s="124">
        <v>65721</v>
      </c>
      <c r="F5" s="78">
        <v>65721</v>
      </c>
    </row>
    <row r="6" spans="4:8" x14ac:dyDescent="0.25">
      <c r="D6" s="126">
        <v>2011</v>
      </c>
      <c r="E6" s="124">
        <v>732688.85910611984</v>
      </c>
      <c r="F6" s="79"/>
    </row>
    <row r="7" spans="4:8" x14ac:dyDescent="0.25">
      <c r="D7" s="126">
        <v>2010</v>
      </c>
      <c r="E7" s="124">
        <v>47578</v>
      </c>
      <c r="F7" s="80">
        <v>47578</v>
      </c>
      <c r="H7" s="90"/>
    </row>
    <row r="8" spans="4:8" x14ac:dyDescent="0.25">
      <c r="D8" s="126">
        <v>2009</v>
      </c>
      <c r="E8" s="124">
        <v>123935</v>
      </c>
      <c r="F8" s="80">
        <v>123935</v>
      </c>
      <c r="H8" s="90"/>
    </row>
    <row r="9" spans="4:8" x14ac:dyDescent="0.25">
      <c r="D9" s="126">
        <v>2008</v>
      </c>
      <c r="E9" s="124">
        <v>88063</v>
      </c>
      <c r="F9" s="80">
        <v>88063</v>
      </c>
      <c r="H9" s="90"/>
    </row>
    <row r="10" spans="4:8" x14ac:dyDescent="0.25">
      <c r="D10" s="126">
        <v>2007</v>
      </c>
      <c r="E10" s="124">
        <v>16680</v>
      </c>
      <c r="F10" s="80">
        <v>16680</v>
      </c>
      <c r="H10" s="90"/>
    </row>
    <row r="11" spans="4:8" x14ac:dyDescent="0.25">
      <c r="D11" s="126">
        <v>2006</v>
      </c>
      <c r="E11" s="124">
        <v>41065</v>
      </c>
      <c r="F11" s="80">
        <v>41065</v>
      </c>
      <c r="H11" s="90"/>
    </row>
    <row r="12" spans="4:8" x14ac:dyDescent="0.25">
      <c r="D12" s="126">
        <v>2005</v>
      </c>
      <c r="E12" s="124">
        <v>108074</v>
      </c>
      <c r="F12" s="80">
        <v>108074</v>
      </c>
      <c r="H12" s="90"/>
    </row>
    <row r="13" spans="4:8" x14ac:dyDescent="0.25">
      <c r="D13" s="126">
        <v>2004</v>
      </c>
      <c r="E13" s="124">
        <v>18230</v>
      </c>
      <c r="F13" s="80">
        <v>18230</v>
      </c>
      <c r="H13" s="90"/>
    </row>
    <row r="14" spans="4:8" x14ac:dyDescent="0.25">
      <c r="D14" s="126">
        <v>2003</v>
      </c>
      <c r="E14" s="124">
        <v>60339.999999999993</v>
      </c>
      <c r="F14" s="80">
        <v>60339.999999999993</v>
      </c>
      <c r="H14" s="90"/>
    </row>
    <row r="15" spans="4:8" x14ac:dyDescent="0.25">
      <c r="D15" s="126">
        <v>2002</v>
      </c>
      <c r="E15" s="124">
        <v>3980</v>
      </c>
      <c r="F15" s="80">
        <v>3980</v>
      </c>
      <c r="H15" s="90"/>
    </row>
    <row r="16" spans="4:8" x14ac:dyDescent="0.25">
      <c r="D16" s="126">
        <v>2001</v>
      </c>
      <c r="E16" s="124">
        <v>19837</v>
      </c>
      <c r="F16" s="80">
        <v>19837</v>
      </c>
      <c r="H16" s="90"/>
    </row>
    <row r="17" spans="4:8" x14ac:dyDescent="0.25">
      <c r="D17" s="127">
        <v>2000</v>
      </c>
      <c r="E17" s="124">
        <v>23061</v>
      </c>
      <c r="F17" s="81">
        <v>23061</v>
      </c>
      <c r="H17" s="90"/>
    </row>
    <row r="18" spans="4:8" x14ac:dyDescent="0.25">
      <c r="E18" s="87" t="s">
        <v>40</v>
      </c>
      <c r="F18" s="123">
        <v>55688.076923076922</v>
      </c>
    </row>
    <row r="19" spans="4:8" x14ac:dyDescent="0.25">
      <c r="D19" s="76" t="s">
        <v>35</v>
      </c>
      <c r="E19" s="76" t="s">
        <v>36</v>
      </c>
      <c r="F19" s="76" t="s">
        <v>60</v>
      </c>
    </row>
    <row r="20" spans="4:8" x14ac:dyDescent="0.25">
      <c r="D20" s="133" t="s">
        <v>46</v>
      </c>
      <c r="E20" s="84">
        <f>+FY2000_2029e!AE4</f>
        <v>150400</v>
      </c>
      <c r="F20" s="72"/>
    </row>
    <row r="21" spans="4:8" x14ac:dyDescent="0.25">
      <c r="D21" s="134" t="s">
        <v>47</v>
      </c>
      <c r="E21" s="85">
        <f>+FY2000_2029e!AD5</f>
        <v>146000</v>
      </c>
      <c r="F21" s="73"/>
    </row>
    <row r="22" spans="4:8" x14ac:dyDescent="0.25">
      <c r="D22" s="134" t="s">
        <v>48</v>
      </c>
      <c r="E22" s="85">
        <f>+FY2000_2029e!AC6</f>
        <v>141700</v>
      </c>
      <c r="F22" s="73"/>
    </row>
    <row r="23" spans="4:8" x14ac:dyDescent="0.25">
      <c r="D23" s="134" t="s">
        <v>19</v>
      </c>
      <c r="E23" s="85">
        <f>+FY2000_2029e!AB7</f>
        <v>137600</v>
      </c>
      <c r="F23" s="73"/>
    </row>
    <row r="24" spans="4:8" x14ac:dyDescent="0.25">
      <c r="D24" s="134" t="s">
        <v>20</v>
      </c>
      <c r="E24" s="85">
        <f>+FY2000_2029e!AA8</f>
        <v>133600</v>
      </c>
      <c r="F24" s="73"/>
    </row>
    <row r="25" spans="4:8" x14ac:dyDescent="0.25">
      <c r="D25" s="134" t="s">
        <v>21</v>
      </c>
      <c r="E25" s="85">
        <f>+FY2000_2029e!Z9</f>
        <v>129700</v>
      </c>
      <c r="F25" s="73"/>
    </row>
    <row r="26" spans="4:8" x14ac:dyDescent="0.25">
      <c r="D26" s="134" t="s">
        <v>22</v>
      </c>
      <c r="E26" s="85">
        <f>+FY2000_2029e!Y10</f>
        <v>125900</v>
      </c>
      <c r="F26" s="73"/>
    </row>
    <row r="27" spans="4:8" x14ac:dyDescent="0.25">
      <c r="D27" s="134" t="s">
        <v>23</v>
      </c>
      <c r="E27" s="85">
        <f>+FY2000_2029e!X11</f>
        <v>122200</v>
      </c>
      <c r="F27" s="73"/>
    </row>
    <row r="28" spans="4:8" x14ac:dyDescent="0.25">
      <c r="D28" s="134" t="s">
        <v>24</v>
      </c>
      <c r="E28" s="85">
        <f>+FY2000_2029e!W12</f>
        <v>118600</v>
      </c>
      <c r="F28" s="73"/>
    </row>
    <row r="29" spans="4:8" x14ac:dyDescent="0.25">
      <c r="D29" s="134" t="s">
        <v>25</v>
      </c>
      <c r="E29" s="85">
        <f>+FY2000_2029e!V13</f>
        <v>115175.51451748422</v>
      </c>
      <c r="F29" s="73"/>
    </row>
    <row r="30" spans="4:8" x14ac:dyDescent="0.25">
      <c r="D30" s="128">
        <v>2019</v>
      </c>
      <c r="E30" s="85">
        <f>+FY2000_2029e!U14</f>
        <v>75465.11924</v>
      </c>
      <c r="F30" s="102">
        <f>+E30</f>
        <v>75465.11924</v>
      </c>
    </row>
    <row r="31" spans="4:8" x14ac:dyDescent="0.25">
      <c r="D31" s="129">
        <v>2018</v>
      </c>
      <c r="E31" s="86">
        <f>+FY2000_2029e!T15</f>
        <v>217657.09508</v>
      </c>
      <c r="F31" s="101">
        <f>+E31</f>
        <v>217657.09508</v>
      </c>
    </row>
    <row r="32" spans="4:8" x14ac:dyDescent="0.25">
      <c r="D32" s="130">
        <v>2017</v>
      </c>
      <c r="E32" s="1">
        <f>+FY2000_2029e!S16</f>
        <v>159914.65542000002</v>
      </c>
      <c r="F32" s="69">
        <f>+E32</f>
        <v>159914.65542000002</v>
      </c>
      <c r="H32" s="90"/>
    </row>
    <row r="33" spans="3:8" x14ac:dyDescent="0.25">
      <c r="D33" s="130">
        <v>2016</v>
      </c>
      <c r="E33" s="170">
        <v>151359</v>
      </c>
      <c r="F33" s="69">
        <v>151359</v>
      </c>
      <c r="H33" s="90"/>
    </row>
    <row r="34" spans="3:8" x14ac:dyDescent="0.25">
      <c r="D34" s="130">
        <v>2015</v>
      </c>
      <c r="E34" s="170">
        <v>427383</v>
      </c>
      <c r="F34" s="69">
        <v>427383</v>
      </c>
      <c r="H34" s="90"/>
    </row>
    <row r="35" spans="3:8" x14ac:dyDescent="0.25">
      <c r="D35" s="131">
        <v>2014</v>
      </c>
      <c r="E35" s="170">
        <v>368873</v>
      </c>
      <c r="F35" s="70">
        <v>368873</v>
      </c>
    </row>
    <row r="36" spans="3:8" x14ac:dyDescent="0.25">
      <c r="D36" s="132">
        <v>2013</v>
      </c>
      <c r="E36" s="170">
        <v>107381</v>
      </c>
      <c r="F36" s="71">
        <v>107381</v>
      </c>
    </row>
    <row r="37" spans="3:8" x14ac:dyDescent="0.25">
      <c r="D37" s="132">
        <v>2012</v>
      </c>
      <c r="E37" s="170">
        <v>65721</v>
      </c>
      <c r="F37" s="71">
        <v>65721</v>
      </c>
      <c r="H37" s="121"/>
    </row>
    <row r="38" spans="3:8" x14ac:dyDescent="0.25">
      <c r="C38" s="74"/>
      <c r="D38" s="74"/>
      <c r="E38" s="88" t="s">
        <v>51</v>
      </c>
      <c r="F38" s="82">
        <f>+F18</f>
        <v>55688.076923076922</v>
      </c>
    </row>
    <row r="39" spans="3:8" x14ac:dyDescent="0.25">
      <c r="C39" s="75"/>
      <c r="D39" s="75"/>
      <c r="E39" s="89" t="s">
        <v>50</v>
      </c>
      <c r="F39" s="83">
        <f>AVERAGE(F30:F35)</f>
        <v>233441.97829</v>
      </c>
    </row>
    <row r="40" spans="3:8" x14ac:dyDescent="0.25">
      <c r="E40" s="161"/>
      <c r="F40" s="138"/>
    </row>
    <row r="41" spans="3:8" x14ac:dyDescent="0.25">
      <c r="C41" s="154" t="s">
        <v>55</v>
      </c>
      <c r="D41" s="154"/>
      <c r="E41" s="154"/>
      <c r="F41" s="154"/>
      <c r="G41" s="122"/>
    </row>
    <row r="42" spans="3:8" x14ac:dyDescent="0.25">
      <c r="D42" t="s">
        <v>54</v>
      </c>
      <c r="E42" s="155">
        <f>+E43/(COUNT(E30:E37)+COUNT(E7:E17))</f>
        <v>111820.88788105264</v>
      </c>
      <c r="F42" s="156"/>
      <c r="G42" s="122"/>
    </row>
    <row r="43" spans="3:8" x14ac:dyDescent="0.25">
      <c r="D43" t="s">
        <v>53</v>
      </c>
      <c r="E43" s="157">
        <f>+SUM(F30:F37)+SUM(F7:F17)</f>
        <v>2124596.86974</v>
      </c>
      <c r="F43" s="158"/>
    </row>
    <row r="45" spans="3:8" x14ac:dyDescent="0.25">
      <c r="C45" s="153" t="s">
        <v>52</v>
      </c>
      <c r="D45" s="153"/>
      <c r="E45" s="153"/>
      <c r="F45" s="153"/>
      <c r="G45" s="153"/>
    </row>
  </sheetData>
  <mergeCells count="7">
    <mergeCell ref="C45:G45"/>
    <mergeCell ref="C41:F41"/>
    <mergeCell ref="E42:F42"/>
    <mergeCell ref="E43:F43"/>
    <mergeCell ref="D1:F1"/>
    <mergeCell ref="D2:F2"/>
    <mergeCell ref="E40:F40"/>
  </mergeCells>
  <pageMargins left="0.45" right="0.45" top="0.25" bottom="0.25" header="0.3" footer="0.3"/>
  <pageSetup orientation="portrait" r:id="rId1"/>
  <headerFooter>
    <oddFooter>&amp;LS. Pratt&amp;R&amp;D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9"/>
  <sheetViews>
    <sheetView zoomScale="60" zoomScaleNormal="60" workbookViewId="0">
      <pane xSplit="1" ySplit="3" topLeftCell="B4" activePane="bottomRight" state="frozen"/>
      <selection pane="topRight" activeCell="B1" sqref="B1"/>
      <selection pane="bottomLeft" activeCell="A4" sqref="A4"/>
      <selection pane="bottomRight" activeCell="W28" sqref="W28"/>
    </sheetView>
  </sheetViews>
  <sheetFormatPr defaultRowHeight="15" x14ac:dyDescent="0.25"/>
  <cols>
    <col min="1" max="1" width="18.7109375" customWidth="1"/>
    <col min="2" max="4" width="12" bestFit="1" customWidth="1"/>
    <col min="5" max="5" width="12.28515625" bestFit="1" customWidth="1"/>
    <col min="6" max="6" width="12" bestFit="1" customWidth="1"/>
    <col min="7" max="7" width="13.28515625" bestFit="1" customWidth="1"/>
    <col min="8" max="8" width="12.5703125" bestFit="1" customWidth="1"/>
    <col min="9" max="9" width="12.28515625" bestFit="1" customWidth="1"/>
    <col min="10" max="10" width="12.7109375" customWidth="1"/>
    <col min="11" max="12" width="12.5703125" customWidth="1"/>
    <col min="13" max="13" width="14" bestFit="1" customWidth="1"/>
    <col min="14" max="14" width="14.7109375" customWidth="1"/>
    <col min="15" max="15" width="13.7109375" customWidth="1"/>
    <col min="16" max="16" width="15.140625" bestFit="1" customWidth="1"/>
    <col min="17" max="17" width="14.7109375" bestFit="1" customWidth="1"/>
    <col min="18" max="18" width="15.140625" bestFit="1" customWidth="1"/>
    <col min="19" max="19" width="14.85546875" bestFit="1" customWidth="1"/>
    <col min="20" max="20" width="14.85546875" customWidth="1"/>
    <col min="21" max="21" width="15.42578125" bestFit="1" customWidth="1"/>
    <col min="22" max="22" width="14.42578125" bestFit="1" customWidth="1"/>
    <col min="23" max="24" width="14.7109375" bestFit="1" customWidth="1"/>
    <col min="25" max="27" width="15.140625" bestFit="1" customWidth="1"/>
    <col min="28" max="28" width="14.85546875" bestFit="1" customWidth="1"/>
    <col min="29" max="29" width="14" bestFit="1" customWidth="1"/>
    <col min="30" max="30" width="14.7109375" bestFit="1" customWidth="1"/>
    <col min="31" max="31" width="14.85546875" bestFit="1" customWidth="1"/>
  </cols>
  <sheetData>
    <row r="1" spans="1:32" ht="15.75" customHeight="1" x14ac:dyDescent="0.25">
      <c r="A1" s="97" t="s">
        <v>49</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x14ac:dyDescent="0.25">
      <c r="A2" s="8" t="s">
        <v>1</v>
      </c>
      <c r="B2" s="135" t="s">
        <v>18</v>
      </c>
      <c r="C2" s="135" t="s">
        <v>18</v>
      </c>
      <c r="D2" s="135" t="s">
        <v>18</v>
      </c>
      <c r="E2" s="135" t="s">
        <v>18</v>
      </c>
      <c r="F2" s="135" t="s">
        <v>18</v>
      </c>
      <c r="G2" s="135" t="s">
        <v>18</v>
      </c>
      <c r="H2" s="135" t="s">
        <v>18</v>
      </c>
      <c r="I2" s="135" t="s">
        <v>18</v>
      </c>
      <c r="J2" s="135" t="s">
        <v>18</v>
      </c>
      <c r="K2" s="135" t="s">
        <v>18</v>
      </c>
      <c r="L2" s="135" t="s">
        <v>18</v>
      </c>
      <c r="M2" s="135" t="s">
        <v>18</v>
      </c>
      <c r="N2" s="136" t="s">
        <v>18</v>
      </c>
      <c r="O2" s="135" t="s">
        <v>18</v>
      </c>
      <c r="P2" s="135" t="s">
        <v>18</v>
      </c>
      <c r="Q2" s="135" t="s">
        <v>18</v>
      </c>
      <c r="R2" s="135" t="s">
        <v>18</v>
      </c>
      <c r="S2" s="135" t="s">
        <v>18</v>
      </c>
      <c r="T2" s="135" t="s">
        <v>18</v>
      </c>
      <c r="U2" s="135" t="s">
        <v>18</v>
      </c>
      <c r="V2" s="135" t="s">
        <v>18</v>
      </c>
      <c r="W2" s="135" t="s">
        <v>18</v>
      </c>
      <c r="X2" s="135" t="s">
        <v>18</v>
      </c>
      <c r="Y2" s="135" t="s">
        <v>18</v>
      </c>
      <c r="Z2" s="135" t="s">
        <v>18</v>
      </c>
      <c r="AA2" s="135" t="s">
        <v>18</v>
      </c>
      <c r="AB2" s="135" t="s">
        <v>18</v>
      </c>
      <c r="AC2" s="135" t="s">
        <v>18</v>
      </c>
      <c r="AD2" s="135" t="s">
        <v>18</v>
      </c>
      <c r="AE2" s="135" t="s">
        <v>18</v>
      </c>
    </row>
    <row r="3" spans="1:32" x14ac:dyDescent="0.25">
      <c r="A3" s="55" t="s">
        <v>0</v>
      </c>
      <c r="B3" s="135">
        <v>2000</v>
      </c>
      <c r="C3" s="135">
        <f t="shared" ref="C3:P3" si="0">+B3+1</f>
        <v>2001</v>
      </c>
      <c r="D3" s="135">
        <f t="shared" si="0"/>
        <v>2002</v>
      </c>
      <c r="E3" s="135">
        <f t="shared" si="0"/>
        <v>2003</v>
      </c>
      <c r="F3" s="135">
        <f t="shared" si="0"/>
        <v>2004</v>
      </c>
      <c r="G3" s="135">
        <f t="shared" si="0"/>
        <v>2005</v>
      </c>
      <c r="H3" s="135">
        <f t="shared" si="0"/>
        <v>2006</v>
      </c>
      <c r="I3" s="135">
        <f t="shared" si="0"/>
        <v>2007</v>
      </c>
      <c r="J3" s="135">
        <f t="shared" si="0"/>
        <v>2008</v>
      </c>
      <c r="K3" s="135">
        <f t="shared" si="0"/>
        <v>2009</v>
      </c>
      <c r="L3" s="135">
        <f t="shared" si="0"/>
        <v>2010</v>
      </c>
      <c r="M3" s="135">
        <f t="shared" si="0"/>
        <v>2011</v>
      </c>
      <c r="N3" s="136">
        <f t="shared" si="0"/>
        <v>2012</v>
      </c>
      <c r="O3" s="135">
        <f t="shared" si="0"/>
        <v>2013</v>
      </c>
      <c r="P3" s="135">
        <f t="shared" si="0"/>
        <v>2014</v>
      </c>
      <c r="Q3" s="135">
        <f t="shared" ref="Q3" si="1">+P3+1</f>
        <v>2015</v>
      </c>
      <c r="R3" s="135">
        <f t="shared" ref="R3" si="2">+Q3+1</f>
        <v>2016</v>
      </c>
      <c r="S3" s="135">
        <f t="shared" ref="S3" si="3">+R3+1</f>
        <v>2017</v>
      </c>
      <c r="T3" s="135">
        <f t="shared" ref="T3" si="4">+S3+1</f>
        <v>2018</v>
      </c>
      <c r="U3" s="135">
        <f t="shared" ref="U3" si="5">+T3+1</f>
        <v>2019</v>
      </c>
      <c r="V3" s="135">
        <f t="shared" ref="V3" si="6">+U3+1</f>
        <v>2020</v>
      </c>
      <c r="W3" s="135">
        <f t="shared" ref="W3" si="7">+V3+1</f>
        <v>2021</v>
      </c>
      <c r="X3" s="135">
        <f t="shared" ref="X3" si="8">+W3+1</f>
        <v>2022</v>
      </c>
      <c r="Y3" s="135">
        <f t="shared" ref="Y3" si="9">+X3+1</f>
        <v>2023</v>
      </c>
      <c r="Z3" s="135">
        <f t="shared" ref="Z3" si="10">+Y3+1</f>
        <v>2024</v>
      </c>
      <c r="AA3" s="135">
        <f t="shared" ref="AA3" si="11">+Z3+1</f>
        <v>2025</v>
      </c>
      <c r="AB3" s="135">
        <f t="shared" ref="AB3:AE3" si="12">+AA3+1</f>
        <v>2026</v>
      </c>
      <c r="AC3" s="135">
        <f t="shared" si="12"/>
        <v>2027</v>
      </c>
      <c r="AD3" s="135">
        <f t="shared" si="12"/>
        <v>2028</v>
      </c>
      <c r="AE3" s="135">
        <f t="shared" si="12"/>
        <v>2029</v>
      </c>
    </row>
    <row r="4" spans="1:32" x14ac:dyDescent="0.25">
      <c r="A4" s="107" t="s">
        <v>46</v>
      </c>
      <c r="B4" s="91"/>
      <c r="C4" s="91"/>
      <c r="D4" s="91"/>
      <c r="E4" s="91"/>
      <c r="F4" s="91"/>
      <c r="G4" s="91"/>
      <c r="H4" s="91"/>
      <c r="I4" s="91"/>
      <c r="J4" s="91"/>
      <c r="K4" s="91"/>
      <c r="L4" s="91"/>
      <c r="M4" s="91"/>
      <c r="N4" s="166" t="s">
        <v>56</v>
      </c>
      <c r="O4" s="91"/>
      <c r="P4" s="91"/>
      <c r="Q4" s="2"/>
      <c r="R4" s="2"/>
      <c r="S4" s="52"/>
      <c r="T4" s="42"/>
      <c r="U4" s="42"/>
      <c r="V4" s="42"/>
      <c r="W4" s="42"/>
      <c r="X4" s="42"/>
      <c r="Y4" s="42"/>
      <c r="Z4" s="42"/>
      <c r="AA4" s="42"/>
      <c r="AE4" s="46">
        <f>ROUND(+AD5*1.03,-2)</f>
        <v>150400</v>
      </c>
    </row>
    <row r="5" spans="1:32" ht="15" customHeight="1" x14ac:dyDescent="0.25">
      <c r="A5" s="107" t="s">
        <v>47</v>
      </c>
      <c r="B5" s="91"/>
      <c r="C5" s="162" t="s">
        <v>57</v>
      </c>
      <c r="D5" s="162"/>
      <c r="E5" s="118"/>
      <c r="F5" s="91"/>
      <c r="G5" s="91"/>
      <c r="H5" s="91"/>
      <c r="I5" s="91"/>
      <c r="J5" s="91"/>
      <c r="K5" s="91"/>
      <c r="N5" s="166"/>
      <c r="O5" s="168" t="s">
        <v>58</v>
      </c>
      <c r="P5" s="162"/>
      <c r="Q5" s="118"/>
      <c r="R5" s="2"/>
      <c r="S5" s="52"/>
      <c r="W5" s="42"/>
      <c r="X5" s="162" t="s">
        <v>59</v>
      </c>
      <c r="Y5" s="162"/>
      <c r="AA5" s="42"/>
      <c r="AB5" s="42"/>
      <c r="AC5" s="42"/>
      <c r="AD5" s="42">
        <f>ROUND(+AC6*1.03,-2)</f>
        <v>146000</v>
      </c>
      <c r="AE5" s="46">
        <f t="shared" ref="AE5" si="13">ROUND(+AD5*1.025,0)</f>
        <v>149650</v>
      </c>
    </row>
    <row r="6" spans="1:32" ht="15" customHeight="1" x14ac:dyDescent="0.25">
      <c r="A6" s="107" t="s">
        <v>48</v>
      </c>
      <c r="B6" s="91"/>
      <c r="C6" s="162"/>
      <c r="D6" s="162"/>
      <c r="E6" s="118"/>
      <c r="F6" s="91"/>
      <c r="G6" s="91"/>
      <c r="H6" s="91"/>
      <c r="I6" s="91"/>
      <c r="J6" s="91"/>
      <c r="K6" s="91"/>
      <c r="N6" s="166"/>
      <c r="O6" s="168"/>
      <c r="P6" s="162"/>
      <c r="Q6" s="118"/>
      <c r="R6" s="2"/>
      <c r="S6" s="52"/>
      <c r="W6" s="42"/>
      <c r="X6" s="162"/>
      <c r="Y6" s="162"/>
      <c r="AA6" s="42"/>
      <c r="AB6" s="42"/>
      <c r="AC6" s="42">
        <f>ROUND(+AB7*1.03,-2)</f>
        <v>141700</v>
      </c>
      <c r="AD6" s="42">
        <f t="shared" ref="AD6" si="14">ROUND(+AC6*1.025,0)</f>
        <v>145243</v>
      </c>
      <c r="AE6" s="46">
        <f t="shared" ref="AE6" si="15">ROUND(+AD6*1.025,0)</f>
        <v>148874</v>
      </c>
    </row>
    <row r="7" spans="1:32" ht="15" customHeight="1" x14ac:dyDescent="0.25">
      <c r="A7" s="107" t="s">
        <v>19</v>
      </c>
      <c r="B7" s="91"/>
      <c r="C7" s="162"/>
      <c r="D7" s="162"/>
      <c r="E7" s="118"/>
      <c r="F7" s="91"/>
      <c r="G7" s="91"/>
      <c r="H7" s="91"/>
      <c r="I7" s="91"/>
      <c r="J7" s="91"/>
      <c r="K7" s="91"/>
      <c r="N7" s="166"/>
      <c r="O7" s="168"/>
      <c r="P7" s="162"/>
      <c r="Q7" s="118"/>
      <c r="R7" s="2"/>
      <c r="S7" s="52"/>
      <c r="W7" s="42"/>
      <c r="X7" s="162"/>
      <c r="Y7" s="162"/>
      <c r="AA7" s="42"/>
      <c r="AB7" s="42">
        <f>ROUND(+AA8*1.03,-2)</f>
        <v>137600</v>
      </c>
      <c r="AC7" s="42">
        <f t="shared" ref="AC7" si="16">ROUND(+AB7*1.025,0)</f>
        <v>141040</v>
      </c>
      <c r="AD7" s="42">
        <f t="shared" ref="AD7" si="17">ROUND(+AC7*1.025,0)</f>
        <v>144566</v>
      </c>
      <c r="AE7" s="46">
        <f t="shared" ref="AE7" si="18">ROUND(+AD7*1.025,0)</f>
        <v>148180</v>
      </c>
    </row>
    <row r="8" spans="1:32" ht="15" customHeight="1" x14ac:dyDescent="0.25">
      <c r="A8" s="107" t="s">
        <v>20</v>
      </c>
      <c r="B8" s="91"/>
      <c r="C8" s="162"/>
      <c r="D8" s="162"/>
      <c r="E8" s="118"/>
      <c r="F8" s="91"/>
      <c r="G8" s="91"/>
      <c r="H8" s="91"/>
      <c r="I8" s="91"/>
      <c r="J8" s="91"/>
      <c r="K8" s="91"/>
      <c r="N8" s="166"/>
      <c r="O8" s="168"/>
      <c r="P8" s="162"/>
      <c r="Q8" s="118"/>
      <c r="R8" s="2"/>
      <c r="S8" s="52"/>
      <c r="W8" s="42"/>
      <c r="X8" s="162"/>
      <c r="Y8" s="162"/>
      <c r="AA8" s="42">
        <f>ROUND(+Z9*1.03,-2)</f>
        <v>133600</v>
      </c>
      <c r="AB8" s="42">
        <f t="shared" ref="R8:AE19" si="19">ROUND(+AA8*1.025,0)</f>
        <v>136940</v>
      </c>
      <c r="AC8" s="42">
        <f t="shared" ref="AC8" si="20">ROUND(+AB8*1.025,0)</f>
        <v>140364</v>
      </c>
      <c r="AD8" s="42">
        <f t="shared" ref="AD8" si="21">ROUND(+AC8*1.025,0)</f>
        <v>143873</v>
      </c>
      <c r="AE8" s="46">
        <f t="shared" ref="AE8" si="22">ROUND(+AD8*1.025,0)</f>
        <v>147470</v>
      </c>
    </row>
    <row r="9" spans="1:32" x14ac:dyDescent="0.25">
      <c r="A9" s="107" t="s">
        <v>21</v>
      </c>
      <c r="B9" s="91"/>
      <c r="C9" s="91"/>
      <c r="D9" s="91"/>
      <c r="E9" s="91"/>
      <c r="F9" s="91"/>
      <c r="G9" s="91"/>
      <c r="H9" s="91"/>
      <c r="I9" s="91"/>
      <c r="J9" s="91"/>
      <c r="K9" s="91"/>
      <c r="L9" s="91"/>
      <c r="M9" s="91"/>
      <c r="N9" s="166"/>
      <c r="O9" s="91"/>
      <c r="P9" s="91"/>
      <c r="Q9" s="2"/>
      <c r="R9" s="2"/>
      <c r="S9" s="52"/>
      <c r="V9" s="42"/>
      <c r="W9" s="42"/>
      <c r="X9" s="42"/>
      <c r="Y9" s="42"/>
      <c r="Z9" s="42">
        <f>ROUND(+Y10*1.03,-2)</f>
        <v>129700</v>
      </c>
      <c r="AA9" s="42">
        <f t="shared" si="19"/>
        <v>132943</v>
      </c>
      <c r="AB9" s="42">
        <f t="shared" si="19"/>
        <v>136267</v>
      </c>
      <c r="AC9" s="42">
        <f t="shared" si="19"/>
        <v>139674</v>
      </c>
      <c r="AD9" s="42">
        <f t="shared" si="19"/>
        <v>143166</v>
      </c>
      <c r="AE9" s="46">
        <f t="shared" si="19"/>
        <v>146745</v>
      </c>
    </row>
    <row r="10" spans="1:32" x14ac:dyDescent="0.25">
      <c r="A10" s="107" t="s">
        <v>22</v>
      </c>
      <c r="B10" s="91"/>
      <c r="C10" s="91"/>
      <c r="D10" s="91"/>
      <c r="E10" s="91"/>
      <c r="F10" s="91"/>
      <c r="G10" s="91"/>
      <c r="H10" s="91"/>
      <c r="I10" s="91"/>
      <c r="J10" s="91"/>
      <c r="K10" s="91"/>
      <c r="L10" s="2"/>
      <c r="M10" s="2"/>
      <c r="N10" s="166"/>
      <c r="O10" s="2"/>
      <c r="P10" s="91"/>
      <c r="Q10" s="2"/>
      <c r="R10" s="2"/>
      <c r="S10" s="52"/>
      <c r="V10" s="42"/>
      <c r="W10" s="42"/>
      <c r="X10" s="42"/>
      <c r="Y10" s="42">
        <f>ROUND(+X11*1.03,-2)</f>
        <v>125900</v>
      </c>
      <c r="Z10" s="42">
        <f t="shared" si="19"/>
        <v>129048</v>
      </c>
      <c r="AA10" s="42">
        <f t="shared" si="19"/>
        <v>132274</v>
      </c>
      <c r="AB10" s="42">
        <f t="shared" si="19"/>
        <v>135581</v>
      </c>
      <c r="AC10" s="42">
        <f t="shared" si="19"/>
        <v>138971</v>
      </c>
      <c r="AD10" s="42">
        <f t="shared" si="19"/>
        <v>142445</v>
      </c>
      <c r="AE10" s="46">
        <f t="shared" si="19"/>
        <v>146006</v>
      </c>
    </row>
    <row r="11" spans="1:32" x14ac:dyDescent="0.25">
      <c r="A11" s="107" t="s">
        <v>23</v>
      </c>
      <c r="B11" s="91"/>
      <c r="C11" s="91"/>
      <c r="D11" s="91"/>
      <c r="E11" s="91"/>
      <c r="F11" s="91"/>
      <c r="G11" s="91"/>
      <c r="H11" s="91"/>
      <c r="I11" s="91"/>
      <c r="J11" s="91"/>
      <c r="K11" s="91"/>
      <c r="L11" s="2"/>
      <c r="M11" s="2"/>
      <c r="N11" s="166"/>
      <c r="O11" s="2"/>
      <c r="P11" s="91"/>
      <c r="Q11" s="2"/>
      <c r="R11" s="2"/>
      <c r="S11" s="52"/>
      <c r="T11" s="42"/>
      <c r="U11" s="42"/>
      <c r="V11" s="42"/>
      <c r="W11" s="42"/>
      <c r="X11" s="42">
        <f>ROUND(+W12*1.03,-2)</f>
        <v>122200</v>
      </c>
      <c r="Y11" s="42">
        <f t="shared" si="19"/>
        <v>125255</v>
      </c>
      <c r="Z11" s="42">
        <f t="shared" si="19"/>
        <v>128386</v>
      </c>
      <c r="AA11" s="42">
        <f t="shared" si="19"/>
        <v>131596</v>
      </c>
      <c r="AB11" s="42">
        <f t="shared" si="19"/>
        <v>134886</v>
      </c>
      <c r="AC11" s="42">
        <f t="shared" si="19"/>
        <v>138258</v>
      </c>
      <c r="AD11" s="42">
        <f t="shared" si="19"/>
        <v>141714</v>
      </c>
      <c r="AE11" s="46">
        <f t="shared" si="19"/>
        <v>145257</v>
      </c>
    </row>
    <row r="12" spans="1:32" ht="15" customHeight="1" x14ac:dyDescent="0.25">
      <c r="A12" s="107" t="s">
        <v>24</v>
      </c>
      <c r="B12" s="91"/>
      <c r="E12" s="111"/>
      <c r="F12" s="111"/>
      <c r="G12" s="111"/>
      <c r="H12" s="99"/>
      <c r="I12" s="91"/>
      <c r="J12" s="91"/>
      <c r="K12" s="91"/>
      <c r="N12" s="166"/>
      <c r="O12" s="2"/>
      <c r="P12" s="91"/>
      <c r="Q12" s="2"/>
      <c r="R12" s="2"/>
      <c r="S12" s="52"/>
      <c r="T12" s="42"/>
      <c r="U12" s="42"/>
      <c r="V12" s="42"/>
      <c r="W12" s="42">
        <f>ROUND(+V13*1.03,-2)</f>
        <v>118600</v>
      </c>
      <c r="X12" s="42">
        <f t="shared" si="19"/>
        <v>121565</v>
      </c>
      <c r="Y12" s="42">
        <f t="shared" si="19"/>
        <v>124604</v>
      </c>
      <c r="Z12" s="42">
        <f t="shared" si="19"/>
        <v>127719</v>
      </c>
      <c r="AA12" s="42">
        <f t="shared" si="19"/>
        <v>130912</v>
      </c>
      <c r="AB12" s="42">
        <f t="shared" si="19"/>
        <v>134185</v>
      </c>
      <c r="AC12" s="42">
        <f t="shared" si="19"/>
        <v>137540</v>
      </c>
      <c r="AD12" s="42">
        <f t="shared" si="19"/>
        <v>140979</v>
      </c>
      <c r="AE12" s="46">
        <f t="shared" si="19"/>
        <v>144503</v>
      </c>
    </row>
    <row r="13" spans="1:32" ht="15" customHeight="1" x14ac:dyDescent="0.25">
      <c r="A13" s="107" t="s">
        <v>25</v>
      </c>
      <c r="B13" s="91"/>
      <c r="E13" s="111"/>
      <c r="F13" s="111"/>
      <c r="G13" s="111"/>
      <c r="H13" s="99"/>
      <c r="I13" s="91"/>
      <c r="J13" s="91"/>
      <c r="K13" s="91"/>
      <c r="N13" s="166"/>
      <c r="O13" s="2"/>
      <c r="P13" s="91"/>
      <c r="Q13" s="2"/>
      <c r="R13" s="2"/>
      <c r="S13" s="52"/>
      <c r="T13" s="42"/>
      <c r="U13" s="42"/>
      <c r="V13" s="169">
        <f>+'Revised PPNG estimates'!E42*1.03</f>
        <v>115175.51451748422</v>
      </c>
      <c r="W13" s="42">
        <f t="shared" si="19"/>
        <v>118055</v>
      </c>
      <c r="X13" s="42">
        <f t="shared" si="19"/>
        <v>121006</v>
      </c>
      <c r="Y13" s="42">
        <f t="shared" si="19"/>
        <v>124031</v>
      </c>
      <c r="Z13" s="42">
        <f t="shared" si="19"/>
        <v>127132</v>
      </c>
      <c r="AA13" s="42">
        <f t="shared" si="19"/>
        <v>130310</v>
      </c>
      <c r="AB13" s="42">
        <f t="shared" si="19"/>
        <v>133568</v>
      </c>
      <c r="AC13" s="42">
        <f t="shared" si="19"/>
        <v>136907</v>
      </c>
      <c r="AD13" s="42">
        <f t="shared" si="19"/>
        <v>140330</v>
      </c>
      <c r="AE13" s="46">
        <f t="shared" si="19"/>
        <v>143838</v>
      </c>
    </row>
    <row r="14" spans="1:32" ht="15" customHeight="1" x14ac:dyDescent="0.25">
      <c r="A14" s="107">
        <v>2019</v>
      </c>
      <c r="B14" s="91"/>
      <c r="E14" s="111"/>
      <c r="F14" s="111"/>
      <c r="G14" s="111"/>
      <c r="H14" s="99"/>
      <c r="I14" s="91"/>
      <c r="J14" s="91"/>
      <c r="K14" s="91"/>
      <c r="N14" s="166"/>
      <c r="O14" s="2"/>
      <c r="P14" s="91"/>
      <c r="Q14" s="2"/>
      <c r="R14" s="2"/>
      <c r="S14" s="52"/>
      <c r="T14" s="42"/>
      <c r="U14" s="100">
        <v>75465.11924</v>
      </c>
      <c r="V14" s="42">
        <f t="shared" si="19"/>
        <v>77352</v>
      </c>
      <c r="W14" s="42">
        <f t="shared" si="19"/>
        <v>79286</v>
      </c>
      <c r="X14" s="42">
        <f t="shared" si="19"/>
        <v>81268</v>
      </c>
      <c r="Y14" s="42">
        <f t="shared" si="19"/>
        <v>83300</v>
      </c>
      <c r="Z14" s="42">
        <f t="shared" si="19"/>
        <v>85383</v>
      </c>
      <c r="AA14" s="42">
        <f t="shared" si="19"/>
        <v>87518</v>
      </c>
      <c r="AB14" s="42">
        <f t="shared" si="19"/>
        <v>89706</v>
      </c>
      <c r="AC14" s="42">
        <f t="shared" si="19"/>
        <v>91949</v>
      </c>
      <c r="AD14" s="42">
        <f t="shared" si="19"/>
        <v>94248</v>
      </c>
      <c r="AE14" s="46">
        <f t="shared" si="19"/>
        <v>96604</v>
      </c>
    </row>
    <row r="15" spans="1:32" ht="15" customHeight="1" x14ac:dyDescent="0.25">
      <c r="A15" s="107">
        <v>2018</v>
      </c>
      <c r="B15" s="91"/>
      <c r="E15" s="111"/>
      <c r="F15" s="111"/>
      <c r="G15" s="111"/>
      <c r="H15" s="99"/>
      <c r="I15" s="91"/>
      <c r="J15" s="2"/>
      <c r="K15" s="2"/>
      <c r="N15" s="166"/>
      <c r="O15" s="2"/>
      <c r="P15" s="91"/>
      <c r="Q15" s="2"/>
      <c r="R15" s="2"/>
      <c r="S15" s="52"/>
      <c r="T15" s="100">
        <v>217657.09508</v>
      </c>
      <c r="U15" s="42">
        <f t="shared" si="19"/>
        <v>223099</v>
      </c>
      <c r="V15" s="42">
        <f t="shared" si="19"/>
        <v>228676</v>
      </c>
      <c r="W15" s="42">
        <f t="shared" si="19"/>
        <v>234393</v>
      </c>
      <c r="X15" s="42">
        <f t="shared" si="19"/>
        <v>240253</v>
      </c>
      <c r="Y15" s="42">
        <f t="shared" si="19"/>
        <v>246259</v>
      </c>
      <c r="Z15" s="42">
        <f t="shared" si="19"/>
        <v>252415</v>
      </c>
      <c r="AA15" s="42">
        <f t="shared" si="19"/>
        <v>258725</v>
      </c>
      <c r="AB15" s="42">
        <f t="shared" si="19"/>
        <v>265193</v>
      </c>
      <c r="AC15" s="42">
        <f t="shared" si="19"/>
        <v>271823</v>
      </c>
      <c r="AD15" s="42">
        <f t="shared" si="19"/>
        <v>278619</v>
      </c>
      <c r="AE15" s="46">
        <f t="shared" si="19"/>
        <v>285584</v>
      </c>
    </row>
    <row r="16" spans="1:32" ht="15" customHeight="1" x14ac:dyDescent="0.25">
      <c r="A16" s="107">
        <v>2017</v>
      </c>
      <c r="B16" s="91"/>
      <c r="C16" s="111"/>
      <c r="D16" s="111"/>
      <c r="E16" s="111"/>
      <c r="F16" s="111"/>
      <c r="G16" s="111"/>
      <c r="H16" s="99"/>
      <c r="I16" s="91"/>
      <c r="J16" s="2"/>
      <c r="K16" s="2"/>
      <c r="L16" s="2"/>
      <c r="M16" s="2"/>
      <c r="N16" s="166"/>
      <c r="O16" s="91"/>
      <c r="P16" s="91"/>
      <c r="Q16" s="2"/>
      <c r="R16" s="2"/>
      <c r="S16" s="68">
        <v>159914.65542000002</v>
      </c>
      <c r="T16" s="42">
        <f t="shared" si="19"/>
        <v>163913</v>
      </c>
      <c r="U16" s="42">
        <f t="shared" si="19"/>
        <v>168011</v>
      </c>
      <c r="V16" s="42">
        <f t="shared" si="19"/>
        <v>172211</v>
      </c>
      <c r="W16" s="42">
        <f t="shared" si="19"/>
        <v>176516</v>
      </c>
      <c r="X16" s="42">
        <f t="shared" si="19"/>
        <v>180929</v>
      </c>
      <c r="Y16" s="42">
        <f t="shared" si="19"/>
        <v>185452</v>
      </c>
      <c r="Z16" s="42">
        <f t="shared" si="19"/>
        <v>190088</v>
      </c>
      <c r="AA16" s="42">
        <f t="shared" si="19"/>
        <v>194840</v>
      </c>
      <c r="AB16" s="42">
        <f t="shared" si="19"/>
        <v>199711</v>
      </c>
      <c r="AC16" s="42">
        <f t="shared" si="19"/>
        <v>204704</v>
      </c>
      <c r="AD16" s="42">
        <f t="shared" si="19"/>
        <v>209822</v>
      </c>
      <c r="AE16" s="46">
        <f t="shared" si="19"/>
        <v>215068</v>
      </c>
    </row>
    <row r="17" spans="1:31" ht="15" customHeight="1" x14ac:dyDescent="0.25">
      <c r="A17" s="107">
        <v>2016</v>
      </c>
      <c r="B17" s="91"/>
      <c r="C17" s="111"/>
      <c r="D17" s="111"/>
      <c r="E17" s="111"/>
      <c r="F17" s="111"/>
      <c r="G17" s="111"/>
      <c r="H17" s="99"/>
      <c r="I17" s="91"/>
      <c r="J17" s="2"/>
      <c r="K17" s="2"/>
      <c r="L17" s="2"/>
      <c r="M17" s="2"/>
      <c r="N17" s="166"/>
      <c r="O17" s="91"/>
      <c r="P17" s="91"/>
      <c r="Q17" s="2"/>
      <c r="R17" s="68">
        <v>151359</v>
      </c>
      <c r="S17" s="42">
        <f t="shared" si="19"/>
        <v>155143</v>
      </c>
      <c r="T17" s="42">
        <f t="shared" si="19"/>
        <v>159022</v>
      </c>
      <c r="U17" s="42">
        <f t="shared" si="19"/>
        <v>162998</v>
      </c>
      <c r="V17" s="42">
        <f t="shared" si="19"/>
        <v>167073</v>
      </c>
      <c r="W17" s="42">
        <f t="shared" si="19"/>
        <v>171250</v>
      </c>
      <c r="X17" s="42">
        <f t="shared" si="19"/>
        <v>175531</v>
      </c>
      <c r="Y17" s="42">
        <f t="shared" si="19"/>
        <v>179919</v>
      </c>
      <c r="Z17" s="42">
        <f t="shared" si="19"/>
        <v>184417</v>
      </c>
      <c r="AA17" s="42">
        <f t="shared" si="19"/>
        <v>189027</v>
      </c>
      <c r="AB17" s="42">
        <f t="shared" si="19"/>
        <v>193753</v>
      </c>
      <c r="AC17" s="42">
        <f t="shared" si="19"/>
        <v>198597</v>
      </c>
      <c r="AD17" s="42">
        <f t="shared" si="19"/>
        <v>203562</v>
      </c>
      <c r="AE17" s="46">
        <f t="shared" si="19"/>
        <v>208651</v>
      </c>
    </row>
    <row r="18" spans="1:31" ht="15" customHeight="1" x14ac:dyDescent="0.25">
      <c r="A18" s="107">
        <v>2015</v>
      </c>
      <c r="B18" s="91"/>
      <c r="C18" s="111"/>
      <c r="D18" s="111"/>
      <c r="E18" s="111"/>
      <c r="F18" s="111"/>
      <c r="G18" s="111"/>
      <c r="H18" s="2"/>
      <c r="I18" s="91"/>
      <c r="J18" s="2"/>
      <c r="K18" s="2"/>
      <c r="L18" s="2"/>
      <c r="M18" s="2"/>
      <c r="N18" s="166"/>
      <c r="O18" s="91"/>
      <c r="P18" s="91"/>
      <c r="Q18" s="68">
        <v>427383</v>
      </c>
      <c r="R18" s="42">
        <f t="shared" si="19"/>
        <v>438068</v>
      </c>
      <c r="S18" s="42">
        <f t="shared" si="19"/>
        <v>449020</v>
      </c>
      <c r="T18" s="42">
        <f t="shared" si="19"/>
        <v>460246</v>
      </c>
      <c r="U18" s="42">
        <f t="shared" si="19"/>
        <v>471752</v>
      </c>
      <c r="V18" s="42">
        <f t="shared" si="19"/>
        <v>483546</v>
      </c>
      <c r="W18" s="42">
        <f t="shared" si="19"/>
        <v>495635</v>
      </c>
      <c r="X18" s="42">
        <f t="shared" si="19"/>
        <v>508026</v>
      </c>
      <c r="Y18" s="42">
        <f t="shared" si="19"/>
        <v>520727</v>
      </c>
      <c r="Z18" s="42">
        <f t="shared" si="19"/>
        <v>533745</v>
      </c>
      <c r="AA18" s="42">
        <f t="shared" si="19"/>
        <v>547089</v>
      </c>
      <c r="AB18" s="42">
        <f t="shared" si="19"/>
        <v>560766</v>
      </c>
      <c r="AC18" s="42">
        <f t="shared" si="19"/>
        <v>574785</v>
      </c>
      <c r="AD18" s="42">
        <f t="shared" si="19"/>
        <v>589155</v>
      </c>
      <c r="AE18" s="46">
        <f t="shared" si="19"/>
        <v>603884</v>
      </c>
    </row>
    <row r="19" spans="1:31" ht="15" customHeight="1" x14ac:dyDescent="0.25">
      <c r="A19" s="5">
        <v>2014</v>
      </c>
      <c r="B19" s="18"/>
      <c r="C19" s="111"/>
      <c r="D19" s="111"/>
      <c r="E19" s="111"/>
      <c r="F19" s="111"/>
      <c r="G19" s="2"/>
      <c r="H19" s="2"/>
      <c r="I19" s="40"/>
      <c r="J19" s="2"/>
      <c r="K19" s="2"/>
      <c r="L19" s="2"/>
      <c r="M19" s="2"/>
      <c r="N19" s="166"/>
      <c r="O19" s="40"/>
      <c r="P19" s="67">
        <v>368873</v>
      </c>
      <c r="Q19" s="42">
        <f>ROUND(+P19*1.025,0)</f>
        <v>378095</v>
      </c>
      <c r="R19" s="42">
        <f t="shared" si="19"/>
        <v>387547</v>
      </c>
      <c r="S19" s="42">
        <f t="shared" si="19"/>
        <v>397236</v>
      </c>
      <c r="T19" s="42">
        <f t="shared" si="19"/>
        <v>407167</v>
      </c>
      <c r="U19" s="42">
        <f t="shared" si="19"/>
        <v>417346</v>
      </c>
      <c r="V19" s="42">
        <f t="shared" si="19"/>
        <v>427780</v>
      </c>
      <c r="W19" s="42">
        <f t="shared" si="19"/>
        <v>438475</v>
      </c>
      <c r="X19" s="42">
        <f t="shared" si="19"/>
        <v>449437</v>
      </c>
      <c r="Y19" s="42">
        <f t="shared" si="19"/>
        <v>460673</v>
      </c>
      <c r="Z19" s="42">
        <f t="shared" si="19"/>
        <v>472190</v>
      </c>
      <c r="AA19" s="42">
        <f t="shared" si="19"/>
        <v>483995</v>
      </c>
      <c r="AB19" s="42">
        <f t="shared" si="19"/>
        <v>496095</v>
      </c>
      <c r="AC19" s="42">
        <f t="shared" si="19"/>
        <v>508497</v>
      </c>
      <c r="AD19" s="42">
        <f t="shared" si="19"/>
        <v>521209</v>
      </c>
      <c r="AE19" s="46">
        <f t="shared" si="19"/>
        <v>534239</v>
      </c>
    </row>
    <row r="20" spans="1:31" x14ac:dyDescent="0.25">
      <c r="A20" s="5">
        <v>2013</v>
      </c>
      <c r="B20" s="18"/>
      <c r="C20" s="18"/>
      <c r="D20" s="18"/>
      <c r="E20" s="2"/>
      <c r="F20" s="2"/>
      <c r="G20" s="2"/>
      <c r="H20" s="2"/>
      <c r="I20" s="40"/>
      <c r="J20" s="2"/>
      <c r="K20" s="2"/>
      <c r="L20" s="2"/>
      <c r="M20" s="2"/>
      <c r="N20" s="166"/>
      <c r="O20" s="41">
        <v>107381</v>
      </c>
      <c r="P20" s="42">
        <f>ROUND(+O20*1.025,0)</f>
        <v>110066</v>
      </c>
      <c r="Q20" s="42">
        <f>ROUND(+P20*1.025,0)</f>
        <v>112818</v>
      </c>
      <c r="R20" s="42">
        <f t="shared" ref="R20:AE33" si="23">ROUND(+Q20*1.025,0)</f>
        <v>115638</v>
      </c>
      <c r="S20" s="42">
        <f t="shared" si="23"/>
        <v>118529</v>
      </c>
      <c r="T20" s="42">
        <f t="shared" si="23"/>
        <v>121492</v>
      </c>
      <c r="U20" s="42">
        <f t="shared" si="23"/>
        <v>124529</v>
      </c>
      <c r="V20" s="42">
        <f t="shared" si="23"/>
        <v>127642</v>
      </c>
      <c r="W20" s="42">
        <f t="shared" si="23"/>
        <v>130833</v>
      </c>
      <c r="X20" s="42">
        <f t="shared" si="23"/>
        <v>134104</v>
      </c>
      <c r="Y20" s="42">
        <f t="shared" si="23"/>
        <v>137457</v>
      </c>
      <c r="Z20" s="42">
        <f t="shared" si="23"/>
        <v>140893</v>
      </c>
      <c r="AA20" s="42">
        <f t="shared" si="23"/>
        <v>144415</v>
      </c>
      <c r="AB20" s="42">
        <f t="shared" si="23"/>
        <v>148025</v>
      </c>
      <c r="AC20" s="42">
        <f t="shared" si="23"/>
        <v>151726</v>
      </c>
      <c r="AD20" s="42">
        <f t="shared" si="23"/>
        <v>155519</v>
      </c>
      <c r="AE20" s="46">
        <f t="shared" si="23"/>
        <v>159407</v>
      </c>
    </row>
    <row r="21" spans="1:31" ht="15.75" thickBot="1" x14ac:dyDescent="0.3">
      <c r="A21" s="5">
        <v>2012</v>
      </c>
      <c r="B21" s="18"/>
      <c r="C21" s="2"/>
      <c r="D21" s="2"/>
      <c r="E21" s="2"/>
      <c r="F21" s="2"/>
      <c r="G21" s="18"/>
      <c r="H21" s="40"/>
      <c r="I21" s="40"/>
      <c r="J21" s="40"/>
      <c r="K21" s="40"/>
      <c r="L21" s="40"/>
      <c r="M21" s="40"/>
      <c r="N21" s="96">
        <v>65721</v>
      </c>
      <c r="O21" s="42">
        <f t="shared" ref="O21:Q21" si="24">ROUND(+N21*1.025,0)</f>
        <v>67364</v>
      </c>
      <c r="P21" s="42">
        <f t="shared" si="24"/>
        <v>69048</v>
      </c>
      <c r="Q21" s="42">
        <f t="shared" si="24"/>
        <v>70774</v>
      </c>
      <c r="R21" s="42">
        <f t="shared" si="23"/>
        <v>72543</v>
      </c>
      <c r="S21" s="42">
        <f t="shared" si="23"/>
        <v>74357</v>
      </c>
      <c r="T21" s="42">
        <f t="shared" si="23"/>
        <v>76216</v>
      </c>
      <c r="U21" s="42">
        <f t="shared" si="23"/>
        <v>78121</v>
      </c>
      <c r="V21" s="42">
        <f t="shared" si="23"/>
        <v>80074</v>
      </c>
      <c r="W21" s="42">
        <f t="shared" si="23"/>
        <v>82076</v>
      </c>
      <c r="X21" s="42">
        <f t="shared" si="23"/>
        <v>84128</v>
      </c>
      <c r="Y21" s="42">
        <f t="shared" si="23"/>
        <v>86231</v>
      </c>
      <c r="Z21" s="42">
        <f t="shared" si="23"/>
        <v>88387</v>
      </c>
      <c r="AA21" s="42">
        <f t="shared" si="23"/>
        <v>90597</v>
      </c>
      <c r="AB21" s="42">
        <f t="shared" si="23"/>
        <v>92862</v>
      </c>
      <c r="AC21" s="42">
        <f t="shared" si="23"/>
        <v>95184</v>
      </c>
      <c r="AD21" s="42">
        <f t="shared" si="23"/>
        <v>97564</v>
      </c>
      <c r="AE21" s="46">
        <f t="shared" si="23"/>
        <v>100003</v>
      </c>
    </row>
    <row r="22" spans="1:31" ht="15.75" thickBot="1" x14ac:dyDescent="0.3">
      <c r="A22" s="113">
        <v>2011</v>
      </c>
      <c r="B22" s="114"/>
      <c r="C22" s="115"/>
      <c r="D22" s="115"/>
      <c r="E22" s="115"/>
      <c r="F22" s="115"/>
      <c r="G22" s="114"/>
      <c r="H22" s="116"/>
      <c r="I22" s="116"/>
      <c r="J22" s="116"/>
      <c r="K22" s="116"/>
      <c r="L22" s="116"/>
      <c r="M22" s="119">
        <v>732688.85910611984</v>
      </c>
      <c r="N22" s="103">
        <f t="shared" ref="N22:Q22" si="25">ROUND(+M22*1.025,0)</f>
        <v>751006</v>
      </c>
      <c r="O22" s="104">
        <f t="shared" si="25"/>
        <v>769781</v>
      </c>
      <c r="P22" s="104">
        <f t="shared" si="25"/>
        <v>789026</v>
      </c>
      <c r="Q22" s="104">
        <f t="shared" si="25"/>
        <v>808752</v>
      </c>
      <c r="R22" s="104">
        <f t="shared" si="23"/>
        <v>828971</v>
      </c>
      <c r="S22" s="104">
        <f t="shared" si="23"/>
        <v>849695</v>
      </c>
      <c r="T22" s="104">
        <f t="shared" si="23"/>
        <v>870937</v>
      </c>
      <c r="U22" s="104">
        <f t="shared" si="23"/>
        <v>892710</v>
      </c>
      <c r="V22" s="104">
        <f t="shared" si="23"/>
        <v>915028</v>
      </c>
      <c r="W22" s="104">
        <f t="shared" si="23"/>
        <v>937904</v>
      </c>
      <c r="X22" s="104">
        <f t="shared" si="23"/>
        <v>961352</v>
      </c>
      <c r="Y22" s="104">
        <f t="shared" si="23"/>
        <v>985386</v>
      </c>
      <c r="Z22" s="104">
        <f t="shared" si="23"/>
        <v>1010021</v>
      </c>
      <c r="AA22" s="104">
        <f t="shared" si="23"/>
        <v>1035272</v>
      </c>
      <c r="AB22" s="104">
        <f t="shared" si="23"/>
        <v>1061154</v>
      </c>
      <c r="AC22" s="104">
        <f t="shared" si="23"/>
        <v>1087683</v>
      </c>
      <c r="AD22" s="104">
        <f t="shared" si="23"/>
        <v>1114875</v>
      </c>
      <c r="AE22" s="105">
        <f t="shared" si="23"/>
        <v>1142747</v>
      </c>
    </row>
    <row r="23" spans="1:31" x14ac:dyDescent="0.25">
      <c r="A23" s="5">
        <v>2010</v>
      </c>
      <c r="B23" s="18"/>
      <c r="C23" s="2"/>
      <c r="D23" s="2"/>
      <c r="E23" s="2"/>
      <c r="F23" s="2"/>
      <c r="G23" s="18"/>
      <c r="H23" s="40"/>
      <c r="I23" s="40"/>
      <c r="J23" s="40"/>
      <c r="K23" s="40"/>
      <c r="L23" s="41">
        <v>47578</v>
      </c>
      <c r="M23" s="42">
        <f t="shared" ref="M23:Q23" si="26">ROUND(+L23*1.025,0)</f>
        <v>48767</v>
      </c>
      <c r="N23" s="94">
        <f t="shared" si="26"/>
        <v>49986</v>
      </c>
      <c r="O23" s="42">
        <f t="shared" si="26"/>
        <v>51236</v>
      </c>
      <c r="P23" s="42">
        <f t="shared" si="26"/>
        <v>52517</v>
      </c>
      <c r="Q23" s="42">
        <f t="shared" si="26"/>
        <v>53830</v>
      </c>
      <c r="R23" s="42">
        <f t="shared" si="23"/>
        <v>55176</v>
      </c>
      <c r="S23" s="42">
        <f t="shared" si="23"/>
        <v>56555</v>
      </c>
      <c r="T23" s="42">
        <f t="shared" si="23"/>
        <v>57969</v>
      </c>
      <c r="U23" s="42">
        <f t="shared" si="23"/>
        <v>59418</v>
      </c>
      <c r="V23" s="42">
        <f t="shared" si="23"/>
        <v>60903</v>
      </c>
      <c r="W23" s="42">
        <f t="shared" si="23"/>
        <v>62426</v>
      </c>
      <c r="X23" s="42">
        <f t="shared" si="23"/>
        <v>63987</v>
      </c>
      <c r="Y23" s="42">
        <f t="shared" si="23"/>
        <v>65587</v>
      </c>
      <c r="Z23" s="42">
        <f t="shared" si="23"/>
        <v>67227</v>
      </c>
      <c r="AA23" s="42">
        <f t="shared" si="23"/>
        <v>68908</v>
      </c>
      <c r="AB23" s="42">
        <f t="shared" si="23"/>
        <v>70631</v>
      </c>
      <c r="AC23" s="42">
        <f t="shared" si="23"/>
        <v>72397</v>
      </c>
      <c r="AD23" s="42">
        <f t="shared" si="23"/>
        <v>74207</v>
      </c>
      <c r="AE23" s="46">
        <f t="shared" si="23"/>
        <v>76062</v>
      </c>
    </row>
    <row r="24" spans="1:31" x14ac:dyDescent="0.25">
      <c r="A24" s="5">
        <v>2009</v>
      </c>
      <c r="B24" s="18"/>
      <c r="C24" s="2"/>
      <c r="D24" s="2"/>
      <c r="E24" s="2"/>
      <c r="F24" s="2"/>
      <c r="G24" s="18"/>
      <c r="H24" s="40"/>
      <c r="I24" s="40"/>
      <c r="J24" s="40"/>
      <c r="K24" s="41">
        <v>123935</v>
      </c>
      <c r="L24" s="42">
        <f t="shared" ref="L24:Q24" si="27">ROUND(+K24*1.025,0)</f>
        <v>127033</v>
      </c>
      <c r="M24" s="42">
        <f t="shared" si="27"/>
        <v>130209</v>
      </c>
      <c r="N24" s="94">
        <f t="shared" si="27"/>
        <v>133464</v>
      </c>
      <c r="O24" s="42">
        <f t="shared" si="27"/>
        <v>136801</v>
      </c>
      <c r="P24" s="42">
        <f t="shared" si="27"/>
        <v>140221</v>
      </c>
      <c r="Q24" s="42">
        <f t="shared" si="27"/>
        <v>143727</v>
      </c>
      <c r="R24" s="42">
        <f t="shared" si="23"/>
        <v>147320</v>
      </c>
      <c r="S24" s="42">
        <f t="shared" si="23"/>
        <v>151003</v>
      </c>
      <c r="T24" s="42">
        <f t="shared" si="23"/>
        <v>154778</v>
      </c>
      <c r="U24" s="42">
        <f t="shared" si="23"/>
        <v>158647</v>
      </c>
      <c r="V24" s="42">
        <f t="shared" si="23"/>
        <v>162613</v>
      </c>
      <c r="W24" s="42">
        <f t="shared" si="23"/>
        <v>166678</v>
      </c>
      <c r="X24" s="42">
        <f t="shared" si="23"/>
        <v>170845</v>
      </c>
      <c r="Y24" s="42">
        <f t="shared" si="23"/>
        <v>175116</v>
      </c>
      <c r="Z24" s="42">
        <f t="shared" si="23"/>
        <v>179494</v>
      </c>
      <c r="AA24" s="42">
        <f t="shared" si="23"/>
        <v>183981</v>
      </c>
      <c r="AB24" s="42">
        <f t="shared" si="23"/>
        <v>188581</v>
      </c>
      <c r="AC24" s="42">
        <f t="shared" si="23"/>
        <v>193296</v>
      </c>
      <c r="AD24" s="42">
        <f t="shared" si="23"/>
        <v>198128</v>
      </c>
      <c r="AE24" s="46">
        <f t="shared" si="23"/>
        <v>203081</v>
      </c>
    </row>
    <row r="25" spans="1:31" x14ac:dyDescent="0.25">
      <c r="A25" s="5">
        <v>2008</v>
      </c>
      <c r="B25" s="18"/>
      <c r="C25" s="2"/>
      <c r="D25" s="2"/>
      <c r="E25" s="2"/>
      <c r="F25" s="2"/>
      <c r="G25" s="18"/>
      <c r="H25" s="40"/>
      <c r="I25" s="40"/>
      <c r="J25" s="41">
        <v>88063</v>
      </c>
      <c r="K25" s="42">
        <f t="shared" ref="K25:Q25" si="28">ROUND(+J25*1.025,0)</f>
        <v>90265</v>
      </c>
      <c r="L25" s="42">
        <f t="shared" si="28"/>
        <v>92522</v>
      </c>
      <c r="M25" s="42">
        <f t="shared" si="28"/>
        <v>94835</v>
      </c>
      <c r="N25" s="94">
        <f t="shared" si="28"/>
        <v>97206</v>
      </c>
      <c r="O25" s="42">
        <f t="shared" si="28"/>
        <v>99636</v>
      </c>
      <c r="P25" s="42">
        <f>ROUND(+O25*1.025,0)</f>
        <v>102127</v>
      </c>
      <c r="Q25" s="42">
        <f t="shared" si="28"/>
        <v>104680</v>
      </c>
      <c r="R25" s="42">
        <f t="shared" si="23"/>
        <v>107297</v>
      </c>
      <c r="S25" s="42">
        <f t="shared" si="23"/>
        <v>109979</v>
      </c>
      <c r="T25" s="42">
        <f t="shared" si="23"/>
        <v>112728</v>
      </c>
      <c r="U25" s="42">
        <f t="shared" si="23"/>
        <v>115546</v>
      </c>
      <c r="V25" s="42">
        <f t="shared" si="23"/>
        <v>118435</v>
      </c>
      <c r="W25" s="42">
        <f t="shared" si="23"/>
        <v>121396</v>
      </c>
      <c r="X25" s="42">
        <f t="shared" si="23"/>
        <v>124431</v>
      </c>
      <c r="Y25" s="42">
        <f t="shared" si="23"/>
        <v>127542</v>
      </c>
      <c r="Z25" s="42">
        <f t="shared" si="23"/>
        <v>130731</v>
      </c>
      <c r="AA25" s="42">
        <f t="shared" si="23"/>
        <v>133999</v>
      </c>
      <c r="AB25" s="42">
        <f t="shared" si="23"/>
        <v>137349</v>
      </c>
      <c r="AC25" s="42">
        <f t="shared" si="23"/>
        <v>140783</v>
      </c>
      <c r="AD25" s="42">
        <f t="shared" si="23"/>
        <v>144303</v>
      </c>
      <c r="AE25" s="46">
        <f t="shared" si="23"/>
        <v>147911</v>
      </c>
    </row>
    <row r="26" spans="1:31" x14ac:dyDescent="0.25">
      <c r="A26" s="5">
        <v>2007</v>
      </c>
      <c r="B26" s="18"/>
      <c r="C26" s="2"/>
      <c r="D26" s="2"/>
      <c r="E26" s="2"/>
      <c r="F26" s="2"/>
      <c r="G26" s="18"/>
      <c r="H26" s="40"/>
      <c r="I26" s="41">
        <v>16680</v>
      </c>
      <c r="J26" s="42">
        <f t="shared" ref="J26:Q26" si="29">ROUND(+I26*1.025,0)</f>
        <v>17097</v>
      </c>
      <c r="K26" s="42">
        <f t="shared" si="29"/>
        <v>17524</v>
      </c>
      <c r="L26" s="42">
        <f t="shared" si="29"/>
        <v>17962</v>
      </c>
      <c r="M26" s="42">
        <f t="shared" si="29"/>
        <v>18411</v>
      </c>
      <c r="N26" s="94">
        <f t="shared" si="29"/>
        <v>18871</v>
      </c>
      <c r="O26" s="42">
        <f t="shared" si="29"/>
        <v>19343</v>
      </c>
      <c r="P26" s="42">
        <f t="shared" si="29"/>
        <v>19827</v>
      </c>
      <c r="Q26" s="42">
        <f t="shared" si="29"/>
        <v>20323</v>
      </c>
      <c r="R26" s="42">
        <f t="shared" si="23"/>
        <v>20831</v>
      </c>
      <c r="S26" s="42">
        <f t="shared" si="23"/>
        <v>21352</v>
      </c>
      <c r="T26" s="42">
        <f t="shared" si="23"/>
        <v>21886</v>
      </c>
      <c r="U26" s="42">
        <f t="shared" si="23"/>
        <v>22433</v>
      </c>
      <c r="V26" s="42">
        <f t="shared" si="23"/>
        <v>22994</v>
      </c>
      <c r="W26" s="42">
        <f t="shared" si="23"/>
        <v>23569</v>
      </c>
      <c r="X26" s="42">
        <f t="shared" si="23"/>
        <v>24158</v>
      </c>
      <c r="Y26" s="42">
        <f t="shared" si="23"/>
        <v>24762</v>
      </c>
      <c r="Z26" s="42">
        <f t="shared" si="23"/>
        <v>25381</v>
      </c>
      <c r="AA26" s="42">
        <f t="shared" si="23"/>
        <v>26016</v>
      </c>
      <c r="AB26" s="42">
        <f t="shared" si="23"/>
        <v>26666</v>
      </c>
      <c r="AC26" s="42">
        <f t="shared" si="23"/>
        <v>27333</v>
      </c>
      <c r="AD26" s="42">
        <f t="shared" si="23"/>
        <v>28016</v>
      </c>
      <c r="AE26" s="46">
        <f t="shared" si="23"/>
        <v>28716</v>
      </c>
    </row>
    <row r="27" spans="1:31" x14ac:dyDescent="0.25">
      <c r="A27" s="5">
        <v>2006</v>
      </c>
      <c r="B27" s="40"/>
      <c r="C27" s="40"/>
      <c r="D27" s="40"/>
      <c r="E27" s="40"/>
      <c r="F27" s="40"/>
      <c r="G27" s="40"/>
      <c r="H27" s="41">
        <v>41065</v>
      </c>
      <c r="I27" s="42">
        <f t="shared" ref="I27:Q27" si="30">ROUND(+H27*1.025,0)</f>
        <v>42092</v>
      </c>
      <c r="J27" s="42">
        <f t="shared" si="30"/>
        <v>43144</v>
      </c>
      <c r="K27" s="42">
        <f t="shared" si="30"/>
        <v>44223</v>
      </c>
      <c r="L27" s="42">
        <f t="shared" si="30"/>
        <v>45329</v>
      </c>
      <c r="M27" s="42">
        <f t="shared" si="30"/>
        <v>46462</v>
      </c>
      <c r="N27" s="94">
        <f t="shared" si="30"/>
        <v>47624</v>
      </c>
      <c r="O27" s="42">
        <f t="shared" si="30"/>
        <v>48815</v>
      </c>
      <c r="P27" s="42">
        <f t="shared" si="30"/>
        <v>50035</v>
      </c>
      <c r="Q27" s="42">
        <f t="shared" si="30"/>
        <v>51286</v>
      </c>
      <c r="R27" s="42">
        <f t="shared" si="23"/>
        <v>52568</v>
      </c>
      <c r="S27" s="42">
        <f t="shared" si="23"/>
        <v>53882</v>
      </c>
      <c r="T27" s="42">
        <f t="shared" si="23"/>
        <v>55229</v>
      </c>
      <c r="U27" s="42">
        <f t="shared" si="23"/>
        <v>56610</v>
      </c>
      <c r="V27" s="42">
        <f t="shared" si="23"/>
        <v>58025</v>
      </c>
      <c r="W27" s="42">
        <f t="shared" si="23"/>
        <v>59476</v>
      </c>
      <c r="X27" s="42">
        <f t="shared" si="23"/>
        <v>60963</v>
      </c>
      <c r="Y27" s="42">
        <f t="shared" si="23"/>
        <v>62487</v>
      </c>
      <c r="Z27" s="42">
        <f t="shared" si="23"/>
        <v>64049</v>
      </c>
      <c r="AA27" s="42">
        <f t="shared" si="23"/>
        <v>65650</v>
      </c>
      <c r="AB27" s="42">
        <f t="shared" si="23"/>
        <v>67291</v>
      </c>
      <c r="AC27" s="42">
        <f t="shared" si="23"/>
        <v>68973</v>
      </c>
      <c r="AD27" s="42">
        <f t="shared" si="23"/>
        <v>70697</v>
      </c>
      <c r="AE27" s="46">
        <f t="shared" si="23"/>
        <v>72464</v>
      </c>
    </row>
    <row r="28" spans="1:31" x14ac:dyDescent="0.25">
      <c r="A28" s="5">
        <v>2005</v>
      </c>
      <c r="B28" s="40"/>
      <c r="C28" s="40"/>
      <c r="D28" s="40"/>
      <c r="E28" s="40"/>
      <c r="F28" s="40"/>
      <c r="G28" s="41">
        <v>108074</v>
      </c>
      <c r="H28" s="42">
        <f t="shared" ref="H28:Q28" si="31">ROUND(+G28*1.025,0)</f>
        <v>110776</v>
      </c>
      <c r="I28" s="42">
        <f t="shared" si="31"/>
        <v>113545</v>
      </c>
      <c r="J28" s="42">
        <f t="shared" si="31"/>
        <v>116384</v>
      </c>
      <c r="K28" s="42">
        <f t="shared" si="31"/>
        <v>119294</v>
      </c>
      <c r="L28" s="42">
        <f t="shared" si="31"/>
        <v>122276</v>
      </c>
      <c r="M28" s="42">
        <f t="shared" si="31"/>
        <v>125333</v>
      </c>
      <c r="N28" s="94">
        <f t="shared" si="31"/>
        <v>128466</v>
      </c>
      <c r="O28" s="42">
        <f t="shared" si="31"/>
        <v>131678</v>
      </c>
      <c r="P28" s="42">
        <f t="shared" si="31"/>
        <v>134970</v>
      </c>
      <c r="Q28" s="42">
        <f t="shared" si="31"/>
        <v>138344</v>
      </c>
      <c r="R28" s="42">
        <f t="shared" si="23"/>
        <v>141803</v>
      </c>
      <c r="S28" s="42">
        <f t="shared" si="23"/>
        <v>145348</v>
      </c>
      <c r="T28" s="42">
        <f t="shared" si="23"/>
        <v>148982</v>
      </c>
      <c r="U28" s="42">
        <f t="shared" si="23"/>
        <v>152707</v>
      </c>
      <c r="V28" s="42">
        <f t="shared" si="23"/>
        <v>156525</v>
      </c>
      <c r="W28" s="42">
        <f t="shared" si="23"/>
        <v>160438</v>
      </c>
      <c r="X28" s="42">
        <f t="shared" si="23"/>
        <v>164449</v>
      </c>
      <c r="Y28" s="42">
        <f t="shared" si="23"/>
        <v>168560</v>
      </c>
      <c r="Z28" s="42">
        <f t="shared" si="23"/>
        <v>172774</v>
      </c>
      <c r="AA28" s="42">
        <f t="shared" si="23"/>
        <v>177093</v>
      </c>
      <c r="AB28" s="42">
        <f t="shared" si="23"/>
        <v>181520</v>
      </c>
      <c r="AC28" s="42">
        <f t="shared" si="23"/>
        <v>186058</v>
      </c>
      <c r="AD28" s="42">
        <f t="shared" si="23"/>
        <v>190709</v>
      </c>
      <c r="AE28" s="46">
        <f t="shared" si="23"/>
        <v>195477</v>
      </c>
    </row>
    <row r="29" spans="1:31" x14ac:dyDescent="0.25">
      <c r="A29" s="5">
        <v>2004</v>
      </c>
      <c r="B29" s="40"/>
      <c r="C29" s="40"/>
      <c r="D29" s="40"/>
      <c r="E29" s="40"/>
      <c r="F29" s="41">
        <v>18230</v>
      </c>
      <c r="G29" s="42">
        <f t="shared" ref="G29:Q29" si="32">ROUND(+F29*1.025,0)</f>
        <v>18686</v>
      </c>
      <c r="H29" s="42">
        <f t="shared" si="32"/>
        <v>19153</v>
      </c>
      <c r="I29" s="42">
        <f t="shared" si="32"/>
        <v>19632</v>
      </c>
      <c r="J29" s="42">
        <f t="shared" si="32"/>
        <v>20123</v>
      </c>
      <c r="K29" s="42">
        <f t="shared" si="32"/>
        <v>20626</v>
      </c>
      <c r="L29" s="42">
        <f t="shared" si="32"/>
        <v>21142</v>
      </c>
      <c r="M29" s="42">
        <f t="shared" si="32"/>
        <v>21671</v>
      </c>
      <c r="N29" s="94">
        <f t="shared" si="32"/>
        <v>22213</v>
      </c>
      <c r="O29" s="42">
        <f t="shared" si="32"/>
        <v>22768</v>
      </c>
      <c r="P29" s="42">
        <f t="shared" si="32"/>
        <v>23337</v>
      </c>
      <c r="Q29" s="42">
        <f t="shared" si="32"/>
        <v>23920</v>
      </c>
      <c r="R29" s="42">
        <f t="shared" si="23"/>
        <v>24518</v>
      </c>
      <c r="S29" s="42">
        <f t="shared" si="23"/>
        <v>25131</v>
      </c>
      <c r="T29" s="42">
        <f t="shared" si="23"/>
        <v>25759</v>
      </c>
      <c r="U29" s="42">
        <f t="shared" si="23"/>
        <v>26403</v>
      </c>
      <c r="V29" s="42">
        <f t="shared" si="23"/>
        <v>27063</v>
      </c>
      <c r="W29" s="42">
        <f t="shared" si="23"/>
        <v>27740</v>
      </c>
      <c r="X29" s="42">
        <f t="shared" si="23"/>
        <v>28434</v>
      </c>
      <c r="Y29" s="42">
        <f t="shared" si="23"/>
        <v>29145</v>
      </c>
      <c r="Z29" s="42">
        <f t="shared" si="23"/>
        <v>29874</v>
      </c>
      <c r="AA29" s="42">
        <f t="shared" si="23"/>
        <v>30621</v>
      </c>
      <c r="AB29" s="42">
        <f t="shared" si="23"/>
        <v>31387</v>
      </c>
      <c r="AC29" s="42">
        <f t="shared" si="23"/>
        <v>32172</v>
      </c>
      <c r="AD29" s="42">
        <f t="shared" si="23"/>
        <v>32976</v>
      </c>
      <c r="AE29" s="46">
        <f t="shared" si="23"/>
        <v>33800</v>
      </c>
    </row>
    <row r="30" spans="1:31" x14ac:dyDescent="0.25">
      <c r="A30" s="5">
        <v>2003</v>
      </c>
      <c r="B30" s="40"/>
      <c r="C30" s="40"/>
      <c r="D30" s="40"/>
      <c r="E30" s="41">
        <v>60339.999999999993</v>
      </c>
      <c r="F30" s="42">
        <f t="shared" ref="F30:Q30" si="33">ROUND(+E30*1.025,0)</f>
        <v>61849</v>
      </c>
      <c r="G30" s="42">
        <f t="shared" si="33"/>
        <v>63395</v>
      </c>
      <c r="H30" s="42">
        <f t="shared" si="33"/>
        <v>64980</v>
      </c>
      <c r="I30" s="42">
        <f t="shared" si="33"/>
        <v>66605</v>
      </c>
      <c r="J30" s="42">
        <f t="shared" si="33"/>
        <v>68270</v>
      </c>
      <c r="K30" s="42">
        <f t="shared" si="33"/>
        <v>69977</v>
      </c>
      <c r="L30" s="42">
        <f t="shared" si="33"/>
        <v>71726</v>
      </c>
      <c r="M30" s="42">
        <f t="shared" si="33"/>
        <v>73519</v>
      </c>
      <c r="N30" s="94">
        <f t="shared" si="33"/>
        <v>75357</v>
      </c>
      <c r="O30" s="42">
        <f t="shared" si="33"/>
        <v>77241</v>
      </c>
      <c r="P30" s="42">
        <f t="shared" si="33"/>
        <v>79172</v>
      </c>
      <c r="Q30" s="42">
        <f t="shared" si="33"/>
        <v>81151</v>
      </c>
      <c r="R30" s="42">
        <f t="shared" si="23"/>
        <v>83180</v>
      </c>
      <c r="S30" s="42">
        <f t="shared" si="23"/>
        <v>85260</v>
      </c>
      <c r="T30" s="42">
        <f t="shared" si="23"/>
        <v>87392</v>
      </c>
      <c r="U30" s="42">
        <f t="shared" si="23"/>
        <v>89577</v>
      </c>
      <c r="V30" s="42">
        <f t="shared" si="23"/>
        <v>91816</v>
      </c>
      <c r="W30" s="42">
        <f t="shared" si="23"/>
        <v>94111</v>
      </c>
      <c r="X30" s="42">
        <f t="shared" si="23"/>
        <v>96464</v>
      </c>
      <c r="Y30" s="42">
        <f t="shared" si="23"/>
        <v>98876</v>
      </c>
      <c r="Z30" s="42">
        <f t="shared" si="23"/>
        <v>101348</v>
      </c>
      <c r="AA30" s="42">
        <f t="shared" si="23"/>
        <v>103882</v>
      </c>
      <c r="AB30" s="42">
        <f t="shared" si="23"/>
        <v>106479</v>
      </c>
      <c r="AC30" s="42">
        <f t="shared" si="23"/>
        <v>109141</v>
      </c>
      <c r="AD30" s="42">
        <f t="shared" si="23"/>
        <v>111870</v>
      </c>
      <c r="AE30" s="46">
        <f t="shared" si="23"/>
        <v>114667</v>
      </c>
    </row>
    <row r="31" spans="1:31" x14ac:dyDescent="0.25">
      <c r="A31" s="5">
        <v>2002</v>
      </c>
      <c r="B31" s="40"/>
      <c r="C31" s="40"/>
      <c r="D31" s="41">
        <v>3980</v>
      </c>
      <c r="E31" s="42">
        <f t="shared" ref="E31:Q32" si="34">ROUND(+D31*1.025,0)</f>
        <v>4080</v>
      </c>
      <c r="F31" s="42">
        <f t="shared" si="34"/>
        <v>4182</v>
      </c>
      <c r="G31" s="42">
        <f t="shared" si="34"/>
        <v>4287</v>
      </c>
      <c r="H31" s="42">
        <f t="shared" si="34"/>
        <v>4394</v>
      </c>
      <c r="I31" s="42">
        <f t="shared" si="34"/>
        <v>4504</v>
      </c>
      <c r="J31" s="42">
        <f t="shared" si="34"/>
        <v>4617</v>
      </c>
      <c r="K31" s="42">
        <f t="shared" si="34"/>
        <v>4732</v>
      </c>
      <c r="L31" s="42">
        <f t="shared" si="34"/>
        <v>4850</v>
      </c>
      <c r="M31" s="42">
        <f t="shared" si="34"/>
        <v>4971</v>
      </c>
      <c r="N31" s="94">
        <f t="shared" si="34"/>
        <v>5095</v>
      </c>
      <c r="O31" s="42">
        <f t="shared" si="34"/>
        <v>5222</v>
      </c>
      <c r="P31" s="42">
        <f t="shared" si="34"/>
        <v>5353</v>
      </c>
      <c r="Q31" s="42">
        <f t="shared" si="34"/>
        <v>5487</v>
      </c>
      <c r="R31" s="42">
        <f t="shared" si="23"/>
        <v>5624</v>
      </c>
      <c r="S31" s="42">
        <f t="shared" si="23"/>
        <v>5765</v>
      </c>
      <c r="T31" s="42">
        <f t="shared" si="23"/>
        <v>5909</v>
      </c>
      <c r="U31" s="42">
        <f t="shared" si="23"/>
        <v>6057</v>
      </c>
      <c r="V31" s="42">
        <f t="shared" si="23"/>
        <v>6208</v>
      </c>
      <c r="W31" s="42">
        <f t="shared" si="23"/>
        <v>6363</v>
      </c>
      <c r="X31" s="42">
        <f t="shared" si="23"/>
        <v>6522</v>
      </c>
      <c r="Y31" s="42">
        <f t="shared" si="23"/>
        <v>6685</v>
      </c>
      <c r="Z31" s="42">
        <f t="shared" si="23"/>
        <v>6852</v>
      </c>
      <c r="AA31" s="42">
        <f t="shared" si="23"/>
        <v>7023</v>
      </c>
      <c r="AB31" s="42">
        <f t="shared" si="23"/>
        <v>7199</v>
      </c>
      <c r="AC31" s="42">
        <f t="shared" si="23"/>
        <v>7379</v>
      </c>
      <c r="AD31" s="42">
        <f t="shared" si="23"/>
        <v>7563</v>
      </c>
      <c r="AE31" s="46">
        <f t="shared" si="23"/>
        <v>7752</v>
      </c>
    </row>
    <row r="32" spans="1:31" x14ac:dyDescent="0.25">
      <c r="A32" s="5">
        <v>2001</v>
      </c>
      <c r="B32" s="40"/>
      <c r="C32" s="41">
        <v>19837</v>
      </c>
      <c r="D32" s="42">
        <f t="shared" ref="D32:E32" si="35">ROUND(+C32*1.025,0)</f>
        <v>20333</v>
      </c>
      <c r="E32" s="42">
        <f t="shared" si="35"/>
        <v>20841</v>
      </c>
      <c r="F32" s="42">
        <f>ROUND(+E32*1.025,0)</f>
        <v>21362</v>
      </c>
      <c r="G32" s="42">
        <f t="shared" si="34"/>
        <v>21896</v>
      </c>
      <c r="H32" s="42">
        <f t="shared" si="34"/>
        <v>22443</v>
      </c>
      <c r="I32" s="42">
        <f t="shared" si="34"/>
        <v>23004</v>
      </c>
      <c r="J32" s="42">
        <f t="shared" si="34"/>
        <v>23579</v>
      </c>
      <c r="K32" s="42">
        <f t="shared" si="34"/>
        <v>24168</v>
      </c>
      <c r="L32" s="42">
        <f t="shared" si="34"/>
        <v>24772</v>
      </c>
      <c r="M32" s="42">
        <f t="shared" si="34"/>
        <v>25391</v>
      </c>
      <c r="N32" s="94">
        <f t="shared" si="34"/>
        <v>26026</v>
      </c>
      <c r="O32" s="42">
        <f t="shared" si="34"/>
        <v>26677</v>
      </c>
      <c r="P32" s="42">
        <f t="shared" si="34"/>
        <v>27344</v>
      </c>
      <c r="Q32" s="42">
        <f t="shared" si="34"/>
        <v>28028</v>
      </c>
      <c r="R32" s="42">
        <f t="shared" si="23"/>
        <v>28729</v>
      </c>
      <c r="S32" s="42">
        <f t="shared" si="23"/>
        <v>29447</v>
      </c>
      <c r="T32" s="42">
        <f t="shared" si="23"/>
        <v>30183</v>
      </c>
      <c r="U32" s="42">
        <f t="shared" si="23"/>
        <v>30938</v>
      </c>
      <c r="V32" s="42">
        <f t="shared" si="23"/>
        <v>31711</v>
      </c>
      <c r="W32" s="42">
        <f t="shared" si="23"/>
        <v>32504</v>
      </c>
      <c r="X32" s="42">
        <f t="shared" si="23"/>
        <v>33317</v>
      </c>
      <c r="Y32" s="42">
        <f t="shared" si="23"/>
        <v>34150</v>
      </c>
      <c r="Z32" s="42">
        <f t="shared" si="23"/>
        <v>35004</v>
      </c>
      <c r="AA32" s="42">
        <f t="shared" si="23"/>
        <v>35879</v>
      </c>
      <c r="AB32" s="42">
        <f t="shared" si="23"/>
        <v>36776</v>
      </c>
      <c r="AC32" s="42">
        <f t="shared" si="23"/>
        <v>37695</v>
      </c>
      <c r="AD32" s="42">
        <f t="shared" si="23"/>
        <v>38637</v>
      </c>
      <c r="AE32" s="46">
        <f t="shared" si="23"/>
        <v>39603</v>
      </c>
    </row>
    <row r="33" spans="1:31" ht="15.75" thickBot="1" x14ac:dyDescent="0.3">
      <c r="A33" s="6">
        <v>2000</v>
      </c>
      <c r="B33" s="43">
        <v>23061</v>
      </c>
      <c r="C33" s="44">
        <f t="shared" ref="C33:Q33" si="36">ROUND(+B33*1.025,0)</f>
        <v>23638</v>
      </c>
      <c r="D33" s="44">
        <f t="shared" si="36"/>
        <v>24229</v>
      </c>
      <c r="E33" s="44">
        <f t="shared" si="36"/>
        <v>24835</v>
      </c>
      <c r="F33" s="44">
        <f t="shared" si="36"/>
        <v>25456</v>
      </c>
      <c r="G33" s="44">
        <f t="shared" si="36"/>
        <v>26092</v>
      </c>
      <c r="H33" s="44">
        <f t="shared" si="36"/>
        <v>26744</v>
      </c>
      <c r="I33" s="44">
        <f t="shared" si="36"/>
        <v>27413</v>
      </c>
      <c r="J33" s="44">
        <f t="shared" si="36"/>
        <v>28098</v>
      </c>
      <c r="K33" s="44">
        <f t="shared" si="36"/>
        <v>28800</v>
      </c>
      <c r="L33" s="44">
        <f t="shared" si="36"/>
        <v>29520</v>
      </c>
      <c r="M33" s="44">
        <f t="shared" si="36"/>
        <v>30258</v>
      </c>
      <c r="N33" s="95">
        <f t="shared" si="36"/>
        <v>31014</v>
      </c>
      <c r="O33" s="44">
        <f t="shared" si="36"/>
        <v>31789</v>
      </c>
      <c r="P33" s="44">
        <f t="shared" si="36"/>
        <v>32584</v>
      </c>
      <c r="Q33" s="42">
        <f t="shared" si="36"/>
        <v>33399</v>
      </c>
      <c r="R33" s="42">
        <f t="shared" si="23"/>
        <v>34234</v>
      </c>
      <c r="S33" s="42">
        <f t="shared" si="23"/>
        <v>35090</v>
      </c>
      <c r="T33" s="42">
        <f t="shared" si="23"/>
        <v>35967</v>
      </c>
      <c r="U33" s="42">
        <f t="shared" si="23"/>
        <v>36866</v>
      </c>
      <c r="V33" s="42">
        <f t="shared" si="23"/>
        <v>37788</v>
      </c>
      <c r="W33" s="42">
        <f t="shared" si="23"/>
        <v>38733</v>
      </c>
      <c r="X33" s="42">
        <f t="shared" si="23"/>
        <v>39701</v>
      </c>
      <c r="Y33" s="42">
        <f t="shared" si="23"/>
        <v>40694</v>
      </c>
      <c r="Z33" s="42">
        <f t="shared" si="23"/>
        <v>41711</v>
      </c>
      <c r="AA33" s="42">
        <f t="shared" si="23"/>
        <v>42754</v>
      </c>
      <c r="AB33" s="42">
        <f t="shared" si="23"/>
        <v>43823</v>
      </c>
      <c r="AC33" s="42">
        <f t="shared" si="23"/>
        <v>44919</v>
      </c>
      <c r="AD33" s="42">
        <f t="shared" si="23"/>
        <v>46042</v>
      </c>
      <c r="AE33" s="46">
        <f t="shared" si="23"/>
        <v>47193</v>
      </c>
    </row>
    <row r="34" spans="1:31" x14ac:dyDescent="0.25">
      <c r="A34" s="3" t="s">
        <v>45</v>
      </c>
      <c r="B34" s="3" t="s">
        <v>18</v>
      </c>
      <c r="C34" s="56" t="s">
        <v>18</v>
      </c>
      <c r="D34" s="56" t="s">
        <v>18</v>
      </c>
      <c r="E34" s="56" t="s">
        <v>18</v>
      </c>
      <c r="F34" s="56" t="s">
        <v>18</v>
      </c>
      <c r="G34" s="56" t="s">
        <v>18</v>
      </c>
      <c r="H34" s="56" t="s">
        <v>18</v>
      </c>
      <c r="I34" s="56" t="s">
        <v>18</v>
      </c>
      <c r="J34" s="56" t="s">
        <v>18</v>
      </c>
      <c r="K34" s="56" t="s">
        <v>18</v>
      </c>
      <c r="L34" s="56" t="s">
        <v>18</v>
      </c>
      <c r="M34" s="56" t="s">
        <v>18</v>
      </c>
      <c r="N34" s="56" t="s">
        <v>18</v>
      </c>
      <c r="O34" s="56" t="s">
        <v>18</v>
      </c>
      <c r="P34" s="56" t="s">
        <v>18</v>
      </c>
      <c r="Q34" s="92" t="s">
        <v>18</v>
      </c>
      <c r="R34" s="9" t="s">
        <v>18</v>
      </c>
      <c r="S34" s="9" t="s">
        <v>18</v>
      </c>
      <c r="T34" s="9" t="s">
        <v>18</v>
      </c>
      <c r="U34" s="9" t="s">
        <v>18</v>
      </c>
      <c r="V34" s="9" t="s">
        <v>18</v>
      </c>
      <c r="W34" s="9" t="s">
        <v>18</v>
      </c>
      <c r="X34" s="9" t="s">
        <v>18</v>
      </c>
      <c r="Y34" s="9" t="s">
        <v>18</v>
      </c>
      <c r="Z34" s="9" t="s">
        <v>18</v>
      </c>
      <c r="AA34" s="9" t="s">
        <v>18</v>
      </c>
      <c r="AB34" s="9" t="s">
        <v>18</v>
      </c>
      <c r="AC34" s="9" t="s">
        <v>18</v>
      </c>
      <c r="AD34" s="9" t="s">
        <v>18</v>
      </c>
      <c r="AE34" s="16" t="s">
        <v>18</v>
      </c>
    </row>
    <row r="35" spans="1:31" x14ac:dyDescent="0.25">
      <c r="A35" s="58" t="s">
        <v>41</v>
      </c>
      <c r="B35" s="4">
        <v>2000</v>
      </c>
      <c r="C35" s="60">
        <f t="shared" ref="C35:P35" si="37">+B35+1</f>
        <v>2001</v>
      </c>
      <c r="D35" s="60">
        <f t="shared" si="37"/>
        <v>2002</v>
      </c>
      <c r="E35" s="60">
        <f t="shared" si="37"/>
        <v>2003</v>
      </c>
      <c r="F35" s="60">
        <f t="shared" si="37"/>
        <v>2004</v>
      </c>
      <c r="G35" s="60">
        <f t="shared" si="37"/>
        <v>2005</v>
      </c>
      <c r="H35" s="60">
        <f t="shared" si="37"/>
        <v>2006</v>
      </c>
      <c r="I35" s="60">
        <f t="shared" si="37"/>
        <v>2007</v>
      </c>
      <c r="J35" s="60">
        <f t="shared" si="37"/>
        <v>2008</v>
      </c>
      <c r="K35" s="60">
        <f t="shared" si="37"/>
        <v>2009</v>
      </c>
      <c r="L35" s="60">
        <f t="shared" si="37"/>
        <v>2010</v>
      </c>
      <c r="M35" s="60">
        <f t="shared" si="37"/>
        <v>2011</v>
      </c>
      <c r="N35" s="60">
        <f t="shared" si="37"/>
        <v>2012</v>
      </c>
      <c r="O35" s="60">
        <f t="shared" si="37"/>
        <v>2013</v>
      </c>
      <c r="P35" s="60">
        <f t="shared" si="37"/>
        <v>2014</v>
      </c>
      <c r="Q35" s="93">
        <f t="shared" ref="Q35" si="38">+P35+1</f>
        <v>2015</v>
      </c>
      <c r="R35" s="12">
        <f t="shared" ref="R35" si="39">+Q35+1</f>
        <v>2016</v>
      </c>
      <c r="S35" s="12">
        <f t="shared" ref="S35" si="40">+R35+1</f>
        <v>2017</v>
      </c>
      <c r="T35" s="12">
        <f t="shared" ref="T35" si="41">+S35+1</f>
        <v>2018</v>
      </c>
      <c r="U35" s="12">
        <f t="shared" ref="U35" si="42">+T35+1</f>
        <v>2019</v>
      </c>
      <c r="V35" s="12">
        <f t="shared" ref="V35" si="43">+U35+1</f>
        <v>2020</v>
      </c>
      <c r="W35" s="12">
        <f t="shared" ref="W35" si="44">+V35+1</f>
        <v>2021</v>
      </c>
      <c r="X35" s="12">
        <f t="shared" ref="X35" si="45">+W35+1</f>
        <v>2022</v>
      </c>
      <c r="Y35" s="12">
        <f t="shared" ref="Y35" si="46">+X35+1</f>
        <v>2023</v>
      </c>
      <c r="Z35" s="12">
        <f t="shared" ref="Z35" si="47">+Y35+1</f>
        <v>2024</v>
      </c>
      <c r="AA35" s="12">
        <f t="shared" ref="AA35" si="48">+Z35+1</f>
        <v>2025</v>
      </c>
      <c r="AB35" s="12">
        <f t="shared" ref="AB35:AE35" si="49">+AA35+1</f>
        <v>2026</v>
      </c>
      <c r="AC35" s="12">
        <f t="shared" si="49"/>
        <v>2027</v>
      </c>
      <c r="AD35" s="12">
        <f t="shared" si="49"/>
        <v>2028</v>
      </c>
      <c r="AE35" s="13">
        <f t="shared" si="49"/>
        <v>2029</v>
      </c>
    </row>
    <row r="36" spans="1:31" x14ac:dyDescent="0.25">
      <c r="A36" s="19" t="s">
        <v>42</v>
      </c>
      <c r="B36" s="54">
        <f t="shared" ref="B36:AE36" si="50">SUM(B4:B33)</f>
        <v>23061</v>
      </c>
      <c r="C36" s="54">
        <f t="shared" si="50"/>
        <v>43475</v>
      </c>
      <c r="D36" s="54">
        <f t="shared" si="50"/>
        <v>48542</v>
      </c>
      <c r="E36" s="54">
        <f t="shared" si="50"/>
        <v>110096</v>
      </c>
      <c r="F36" s="54">
        <f t="shared" si="50"/>
        <v>131079</v>
      </c>
      <c r="G36" s="54">
        <f t="shared" si="50"/>
        <v>242430</v>
      </c>
      <c r="H36" s="54">
        <f t="shared" si="50"/>
        <v>289555</v>
      </c>
      <c r="I36" s="54">
        <f t="shared" si="50"/>
        <v>313475</v>
      </c>
      <c r="J36" s="54">
        <f t="shared" si="50"/>
        <v>409375</v>
      </c>
      <c r="K36" s="54">
        <f t="shared" si="50"/>
        <v>543544</v>
      </c>
      <c r="L36" s="54">
        <f t="shared" si="50"/>
        <v>604710</v>
      </c>
      <c r="M36" s="54">
        <f t="shared" si="50"/>
        <v>1352515.8591061197</v>
      </c>
      <c r="N36" s="54">
        <f t="shared" si="50"/>
        <v>1452049</v>
      </c>
      <c r="O36" s="54">
        <f t="shared" si="50"/>
        <v>1595732</v>
      </c>
      <c r="P36" s="54">
        <f t="shared" si="50"/>
        <v>2004500</v>
      </c>
      <c r="Q36" s="54">
        <f t="shared" si="50"/>
        <v>2481997</v>
      </c>
      <c r="R36" s="54">
        <f t="shared" si="50"/>
        <v>2695406</v>
      </c>
      <c r="S36" s="54">
        <f t="shared" si="50"/>
        <v>2922706.6554199997</v>
      </c>
      <c r="T36" s="54">
        <f t="shared" si="50"/>
        <v>3213432.0950799999</v>
      </c>
      <c r="U36" s="54">
        <f t="shared" si="50"/>
        <v>3369233.1192399999</v>
      </c>
      <c r="V36" s="54">
        <f t="shared" si="50"/>
        <v>3568638.5145174842</v>
      </c>
      <c r="W36" s="54">
        <f t="shared" si="50"/>
        <v>3776457</v>
      </c>
      <c r="X36" s="54">
        <f t="shared" si="50"/>
        <v>3993070</v>
      </c>
      <c r="Y36" s="54">
        <f t="shared" si="50"/>
        <v>4218798</v>
      </c>
      <c r="Z36" s="54">
        <f t="shared" si="50"/>
        <v>4453969</v>
      </c>
      <c r="AA36" s="54">
        <f t="shared" si="50"/>
        <v>4698919</v>
      </c>
      <c r="AB36" s="54">
        <f t="shared" si="50"/>
        <v>4953994</v>
      </c>
      <c r="AC36" s="54">
        <f t="shared" si="50"/>
        <v>5219548</v>
      </c>
      <c r="AD36" s="54">
        <f t="shared" si="50"/>
        <v>5496037</v>
      </c>
      <c r="AE36" s="48">
        <f t="shared" si="50"/>
        <v>5783836</v>
      </c>
    </row>
    <row r="37" spans="1:31" x14ac:dyDescent="0.25">
      <c r="A37" s="5" t="s">
        <v>43</v>
      </c>
      <c r="B37" s="117">
        <v>11019985</v>
      </c>
      <c r="C37" s="117">
        <v>11418640</v>
      </c>
      <c r="D37" s="117">
        <v>11776006</v>
      </c>
      <c r="E37" s="117">
        <v>12187934</v>
      </c>
      <c r="F37" s="117">
        <v>12604759</v>
      </c>
      <c r="G37" s="117">
        <v>13225623</v>
      </c>
      <c r="H37" s="117">
        <v>14323884</v>
      </c>
      <c r="I37" s="117">
        <v>15366838</v>
      </c>
      <c r="J37" s="117">
        <v>15545876</v>
      </c>
      <c r="K37" s="117">
        <v>16174341</v>
      </c>
      <c r="L37" s="117">
        <v>16705041</v>
      </c>
      <c r="M37" s="117">
        <v>17906855.802525107</v>
      </c>
      <c r="N37" s="117">
        <v>18500972.089680001</v>
      </c>
      <c r="O37" s="117">
        <v>19129425.65808</v>
      </c>
      <c r="P37" s="117">
        <v>20029808.673779998</v>
      </c>
      <c r="Q37" s="117">
        <v>20949403.143560003</v>
      </c>
      <c r="R37" s="117">
        <v>21895562.141310003</v>
      </c>
      <c r="S37" s="117">
        <v>23995669.14852</v>
      </c>
      <c r="T37" s="117">
        <v>24988866</v>
      </c>
      <c r="U37" s="117">
        <v>25903696</v>
      </c>
      <c r="V37" s="137">
        <f>24824537+620613+1092050</f>
        <v>26537200</v>
      </c>
      <c r="W37" s="54"/>
      <c r="X37" s="54"/>
      <c r="Y37" s="54"/>
      <c r="Z37" s="54"/>
      <c r="AA37" s="54"/>
      <c r="AB37" s="54"/>
      <c r="AC37" s="54"/>
      <c r="AD37" s="54"/>
      <c r="AE37" s="59"/>
    </row>
    <row r="38" spans="1:31" x14ac:dyDescent="0.25">
      <c r="A38" s="5" t="s">
        <v>44</v>
      </c>
      <c r="B38" s="112">
        <f>+B36/B37</f>
        <v>2.092652576205866E-3</v>
      </c>
      <c r="C38" s="112">
        <f t="shared" ref="C38:V38" si="51">+C36/C37</f>
        <v>3.8073711054906713E-3</v>
      </c>
      <c r="D38" s="112">
        <f t="shared" si="51"/>
        <v>4.1221106714789376E-3</v>
      </c>
      <c r="E38" s="112">
        <f t="shared" si="51"/>
        <v>9.0331962742824165E-3</v>
      </c>
      <c r="F38" s="112">
        <f t="shared" si="51"/>
        <v>1.0399167489041242E-2</v>
      </c>
      <c r="G38" s="112">
        <f t="shared" si="51"/>
        <v>1.8330327425785539E-2</v>
      </c>
      <c r="H38" s="112">
        <f t="shared" si="51"/>
        <v>2.0214838377635564E-2</v>
      </c>
      <c r="I38" s="112">
        <f t="shared" si="51"/>
        <v>2.0399447173192038E-2</v>
      </c>
      <c r="J38" s="112">
        <f t="shared" si="51"/>
        <v>2.6333350401096727E-2</v>
      </c>
      <c r="K38" s="108">
        <f t="shared" si="51"/>
        <v>3.3605325867681411E-2</v>
      </c>
      <c r="L38" s="108">
        <f t="shared" si="51"/>
        <v>3.6199252668700423E-2</v>
      </c>
      <c r="M38" s="108">
        <f t="shared" si="51"/>
        <v>7.5530616542709678E-2</v>
      </c>
      <c r="N38" s="108">
        <f t="shared" si="51"/>
        <v>7.8485011109765704E-2</v>
      </c>
      <c r="O38" s="108">
        <f t="shared" si="51"/>
        <v>8.3417663892380645E-2</v>
      </c>
      <c r="P38" s="108">
        <f t="shared" si="51"/>
        <v>0.1000758435912565</v>
      </c>
      <c r="Q38" s="108">
        <f t="shared" si="51"/>
        <v>0.11847578582509563</v>
      </c>
      <c r="R38" s="108">
        <f t="shared" si="51"/>
        <v>0.12310284534392571</v>
      </c>
      <c r="S38" s="108">
        <f t="shared" si="51"/>
        <v>0.12180142330393257</v>
      </c>
      <c r="T38" s="108">
        <f t="shared" si="51"/>
        <v>0.12859455467406963</v>
      </c>
      <c r="U38" s="108">
        <f t="shared" si="51"/>
        <v>0.13006765981348761</v>
      </c>
      <c r="V38" s="108">
        <f t="shared" si="51"/>
        <v>0.13447682930066038</v>
      </c>
      <c r="W38" s="109"/>
      <c r="X38" s="109"/>
      <c r="Y38" s="109"/>
      <c r="Z38" s="109"/>
      <c r="AA38" s="109"/>
      <c r="AB38" s="109"/>
      <c r="AC38" s="109"/>
      <c r="AD38" s="109"/>
      <c r="AE38" s="110"/>
    </row>
    <row r="39" spans="1:31" ht="128.25" customHeight="1" x14ac:dyDescent="0.25">
      <c r="A39" s="106"/>
      <c r="B39" s="167"/>
      <c r="C39" s="167"/>
      <c r="D39" s="167"/>
      <c r="E39" s="167"/>
      <c r="F39" s="167"/>
      <c r="G39" s="167"/>
      <c r="H39" s="167"/>
      <c r="I39" s="167"/>
      <c r="J39" s="167"/>
      <c r="L39" s="120"/>
      <c r="M39" s="120"/>
      <c r="N39" s="163" t="s">
        <v>32</v>
      </c>
      <c r="O39" s="164"/>
      <c r="P39" s="164"/>
      <c r="Q39" s="164"/>
      <c r="R39" s="164"/>
      <c r="S39" s="164"/>
      <c r="T39" s="164"/>
      <c r="U39" s="164"/>
      <c r="V39" s="164"/>
      <c r="W39" s="165"/>
      <c r="X39" s="2"/>
      <c r="Y39" s="2"/>
      <c r="Z39" s="2"/>
      <c r="AA39" s="2"/>
      <c r="AB39" s="2"/>
      <c r="AC39" s="2"/>
      <c r="AD39" s="2"/>
      <c r="AE39" s="2"/>
    </row>
  </sheetData>
  <mergeCells count="6">
    <mergeCell ref="X5:Y8"/>
    <mergeCell ref="N39:W39"/>
    <mergeCell ref="N4:N20"/>
    <mergeCell ref="B39:J39"/>
    <mergeCell ref="C5:D8"/>
    <mergeCell ref="O5:P8"/>
  </mergeCells>
  <pageMargins left="0.2" right="0.2" top="0.5" bottom="0.25" header="0.3" footer="0.3"/>
  <pageSetup scale="80" orientation="landscape" r:id="rId1"/>
  <headerFooter>
    <oddHeader>&amp;CTown of Carver - Capital Building Stabilization Fund (CBSF) and Personal Property New Growth (PPNG) Strategy Model</oddHeader>
    <oddFooter>&amp;LS. Pratt&amp;CPage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PPNG_Strategy_Model</vt:lpstr>
      <vt:lpstr>Revised PPNG estimates</vt:lpstr>
      <vt:lpstr>FY2000_2029e</vt:lpstr>
      <vt:lpstr>PPNG_Strategy_Model!Print_Area</vt:lpstr>
      <vt:lpstr>FY2000_2029e!Print_Titles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Pratt</dc:creator>
  <cp:lastModifiedBy>Pratt, Stephen</cp:lastModifiedBy>
  <cp:lastPrinted>2019-06-26T14:46:36Z</cp:lastPrinted>
  <dcterms:created xsi:type="dcterms:W3CDTF">2013-02-14T16:33:46Z</dcterms:created>
  <dcterms:modified xsi:type="dcterms:W3CDTF">2019-06-26T14:54:17Z</dcterms:modified>
</cp:coreProperties>
</file>