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CP\_BCP Office Administration\_BCP_Team Member Forms\SteveP\Pratt Personal\Home\Town\FinCom\Excel Files 27Jun2019\"/>
    </mc:Choice>
  </mc:AlternateContent>
  <bookViews>
    <workbookView xWindow="0" yWindow="0" windowWidth="17280" windowHeight="9195" tabRatio="942"/>
  </bookViews>
  <sheets>
    <sheet name="County Population Map" sheetId="4" r:id="rId1"/>
    <sheet name="County Comparison_Pivot" sheetId="5" r:id="rId2"/>
    <sheet name="Community Comparison - General" sheetId="1" r:id="rId3"/>
    <sheet name="FY19 Assessed Values by Class" sheetId="2" r:id="rId4"/>
    <sheet name="FY19 Tax Levies_Rates by Class" sheetId="3" r:id="rId5"/>
    <sheet name="Historical EQV" sheetId="6" r:id="rId6"/>
  </sheets>
  <definedNames>
    <definedName name="_xlnm._FilterDatabase" localSheetId="2" hidden="1">'Community Comparison - General'!$A$2:$X$361</definedName>
    <definedName name="_xlnm._FilterDatabase" localSheetId="3" hidden="1">'FY19 Assessed Values by Class'!$A$2:$L$353</definedName>
    <definedName name="_xlnm._FilterDatabase" localSheetId="4" hidden="1">'FY19 Tax Levies_Rates by Class'!$B$2:$S$361</definedName>
    <definedName name="_xlnm._FilterDatabase" localSheetId="5" hidden="1">'Historical EQV'!$C$2:$N$2</definedName>
    <definedName name="_xlnm.Print_Titles" localSheetId="2">'Community Comparison - General'!$A:$C</definedName>
    <definedName name="_xlnm.Print_Titles" localSheetId="4">'FY19 Tax Levies_Rates by Class'!$A:$B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K2" i="5" l="1"/>
  <c r="M31" i="6" l="1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E55" i="1"/>
  <c r="L31" i="6" l="1"/>
  <c r="K31" i="6"/>
  <c r="J31" i="6"/>
  <c r="I31" i="6"/>
  <c r="H31" i="6"/>
  <c r="G31" i="6"/>
  <c r="F31" i="6"/>
  <c r="E31" i="6"/>
  <c r="D31" i="6"/>
  <c r="C31" i="6"/>
  <c r="J28" i="5"/>
  <c r="J27" i="5"/>
  <c r="J26" i="5"/>
  <c r="J25" i="5"/>
  <c r="J24" i="5"/>
  <c r="K23" i="5"/>
  <c r="H23" i="5"/>
  <c r="G28" i="5"/>
  <c r="G27" i="5"/>
  <c r="G26" i="5"/>
  <c r="G25" i="5"/>
  <c r="G24" i="5"/>
  <c r="F28" i="5"/>
  <c r="F27" i="5"/>
  <c r="F26" i="5"/>
  <c r="F25" i="5"/>
  <c r="F24" i="5"/>
  <c r="E18" i="5"/>
  <c r="K16" i="5"/>
  <c r="L16" i="5" s="1"/>
  <c r="K15" i="5"/>
  <c r="K14" i="5"/>
  <c r="K13" i="5"/>
  <c r="K12" i="5"/>
  <c r="L12" i="5" s="1"/>
  <c r="K11" i="5"/>
  <c r="K10" i="5"/>
  <c r="K9" i="5"/>
  <c r="K8" i="5"/>
  <c r="L8" i="5" s="1"/>
  <c r="K7" i="5"/>
  <c r="K6" i="5"/>
  <c r="K5" i="5"/>
  <c r="K4" i="5"/>
  <c r="L4" i="5" s="1"/>
  <c r="K3" i="5"/>
  <c r="F18" i="5"/>
  <c r="H15" i="5"/>
  <c r="H14" i="5"/>
  <c r="H13" i="5"/>
  <c r="H12" i="5"/>
  <c r="I12" i="5" s="1"/>
  <c r="H11" i="5"/>
  <c r="H10" i="5"/>
  <c r="H9" i="5"/>
  <c r="H8" i="5"/>
  <c r="I8" i="5" s="1"/>
  <c r="H7" i="5"/>
  <c r="H6" i="5"/>
  <c r="H5" i="5"/>
  <c r="H4" i="5"/>
  <c r="I4" i="5" s="1"/>
  <c r="H3" i="5"/>
  <c r="H2" i="5"/>
  <c r="H16" i="5"/>
  <c r="I16" i="5" s="1"/>
  <c r="H26" i="5" l="1"/>
  <c r="I26" i="5" s="1"/>
  <c r="K24" i="5"/>
  <c r="L24" i="5" s="1"/>
  <c r="K28" i="5"/>
  <c r="L28" i="5" s="1"/>
  <c r="H24" i="5"/>
  <c r="I24" i="5" s="1"/>
  <c r="H28" i="5"/>
  <c r="I28" i="5" s="1"/>
  <c r="K25" i="5"/>
  <c r="L25" i="5" s="1"/>
  <c r="H25" i="5"/>
  <c r="I25" i="5" s="1"/>
  <c r="K26" i="5"/>
  <c r="L26" i="5" s="1"/>
  <c r="H27" i="5"/>
  <c r="I27" i="5" s="1"/>
  <c r="K27" i="5"/>
  <c r="L27" i="5" s="1"/>
  <c r="F19" i="5"/>
  <c r="F20" i="5"/>
  <c r="I5" i="5"/>
  <c r="I9" i="5"/>
  <c r="I13" i="5"/>
  <c r="I2" i="5"/>
  <c r="I6" i="5"/>
  <c r="I10" i="5"/>
  <c r="I14" i="5"/>
  <c r="F22" i="5"/>
  <c r="I3" i="5"/>
  <c r="I7" i="5"/>
  <c r="I11" i="5"/>
  <c r="I15" i="5"/>
  <c r="G22" i="5"/>
  <c r="J22" i="5"/>
  <c r="L5" i="5"/>
  <c r="L9" i="5"/>
  <c r="L13" i="5"/>
  <c r="L2" i="5"/>
  <c r="L6" i="5"/>
  <c r="L10" i="5"/>
  <c r="L14" i="5"/>
  <c r="L3" i="5"/>
  <c r="L7" i="5"/>
  <c r="L11" i="5"/>
  <c r="L15" i="5"/>
  <c r="P19" i="4"/>
  <c r="P22" i="4"/>
  <c r="P28" i="4"/>
  <c r="P26" i="4"/>
  <c r="R47" i="3"/>
  <c r="H22" i="5" l="1"/>
  <c r="I22" i="5" s="1"/>
  <c r="K22" i="5"/>
  <c r="L22" i="5" s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19" i="1"/>
  <c r="E318" i="1"/>
  <c r="E317" i="1"/>
  <c r="E315" i="1"/>
  <c r="E314" i="1"/>
  <c r="E313" i="1"/>
  <c r="E312" i="1"/>
  <c r="E311" i="1"/>
  <c r="E309" i="1"/>
  <c r="E308" i="1"/>
  <c r="E307" i="1"/>
  <c r="E306" i="1"/>
  <c r="E305" i="1"/>
  <c r="E304" i="1"/>
  <c r="E303" i="1"/>
  <c r="E301" i="1"/>
  <c r="E300" i="1"/>
  <c r="E299" i="1"/>
  <c r="E297" i="1"/>
  <c r="E296" i="1"/>
  <c r="E295" i="1"/>
  <c r="E294" i="1"/>
  <c r="E293" i="1"/>
  <c r="E292" i="1"/>
  <c r="E291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8" i="1"/>
  <c r="E57" i="1"/>
  <c r="E56" i="1"/>
  <c r="E54" i="1"/>
  <c r="E53" i="1"/>
  <c r="E51" i="1"/>
  <c r="E50" i="1"/>
  <c r="E48" i="1"/>
  <c r="E47" i="1"/>
  <c r="E46" i="1"/>
  <c r="E45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R353" i="3" l="1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353" i="1" l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19" i="1"/>
  <c r="R318" i="1"/>
  <c r="R317" i="1"/>
  <c r="R315" i="1"/>
  <c r="R314" i="1"/>
  <c r="R313" i="1"/>
  <c r="R312" i="1"/>
  <c r="R311" i="1"/>
  <c r="R309" i="1"/>
  <c r="R308" i="1"/>
  <c r="R307" i="1"/>
  <c r="R306" i="1"/>
  <c r="R305" i="1"/>
  <c r="R304" i="1"/>
  <c r="R303" i="1"/>
  <c r="R301" i="1"/>
  <c r="R300" i="1"/>
  <c r="R299" i="1"/>
  <c r="R297" i="1"/>
  <c r="R296" i="1"/>
  <c r="R295" i="1"/>
  <c r="R294" i="1"/>
  <c r="R293" i="1"/>
  <c r="R292" i="1"/>
  <c r="R291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59" i="1"/>
  <c r="R58" i="1"/>
  <c r="R57" i="1"/>
  <c r="R56" i="1"/>
  <c r="R55" i="1"/>
  <c r="R54" i="1"/>
  <c r="R53" i="1"/>
  <c r="R51" i="1"/>
  <c r="R50" i="1"/>
  <c r="R48" i="1"/>
  <c r="R47" i="1"/>
  <c r="R46" i="1"/>
  <c r="R45" i="1"/>
  <c r="R44" i="1"/>
  <c r="R43" i="1"/>
  <c r="R42" i="1"/>
  <c r="R41" i="1"/>
  <c r="R40" i="1"/>
  <c r="R39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30" i="4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S3" i="1" l="1"/>
  <c r="P17" i="4"/>
  <c r="P16" i="4"/>
  <c r="P15" i="4"/>
  <c r="P14" i="4"/>
  <c r="P13" i="4"/>
  <c r="P12" i="4"/>
  <c r="P11" i="4"/>
  <c r="P10" i="4"/>
  <c r="P9" i="4"/>
  <c r="P8" i="4"/>
  <c r="P7" i="4"/>
  <c r="P6" i="4"/>
  <c r="P24" i="4" s="1"/>
  <c r="P5" i="4"/>
  <c r="P4" i="4"/>
  <c r="P3" i="4"/>
  <c r="T340" i="1" l="1"/>
  <c r="N1" i="3"/>
  <c r="M1" i="3"/>
  <c r="J1" i="3"/>
  <c r="L1" i="3"/>
  <c r="K1" i="3"/>
  <c r="S336" i="3"/>
  <c r="I1" i="3"/>
  <c r="I352" i="2"/>
  <c r="I351" i="2"/>
  <c r="I350" i="2"/>
  <c r="L350" i="2" s="1"/>
  <c r="I349" i="2"/>
  <c r="I348" i="2"/>
  <c r="I347" i="2"/>
  <c r="I346" i="2"/>
  <c r="L346" i="2" s="1"/>
  <c r="I345" i="2"/>
  <c r="L345" i="2" s="1"/>
  <c r="I344" i="2"/>
  <c r="I343" i="2"/>
  <c r="I342" i="2"/>
  <c r="I341" i="2"/>
  <c r="L341" i="2" s="1"/>
  <c r="I340" i="2"/>
  <c r="I339" i="2"/>
  <c r="I338" i="2"/>
  <c r="I337" i="2"/>
  <c r="I336" i="2"/>
  <c r="I335" i="2"/>
  <c r="I334" i="2"/>
  <c r="L334" i="2" s="1"/>
  <c r="I333" i="2"/>
  <c r="I332" i="2"/>
  <c r="I331" i="2"/>
  <c r="I330" i="2"/>
  <c r="L330" i="2" s="1"/>
  <c r="I329" i="2"/>
  <c r="L329" i="2" s="1"/>
  <c r="I328" i="2"/>
  <c r="I327" i="2"/>
  <c r="I326" i="2"/>
  <c r="I325" i="2"/>
  <c r="L325" i="2" s="1"/>
  <c r="I324" i="2"/>
  <c r="I323" i="2"/>
  <c r="I322" i="2"/>
  <c r="I321" i="2"/>
  <c r="I320" i="2"/>
  <c r="I319" i="2"/>
  <c r="I318" i="2"/>
  <c r="L318" i="2" s="1"/>
  <c r="I317" i="2"/>
  <c r="I316" i="2"/>
  <c r="I315" i="2"/>
  <c r="I314" i="2"/>
  <c r="L314" i="2" s="1"/>
  <c r="I313" i="2"/>
  <c r="L313" i="2" s="1"/>
  <c r="I312" i="2"/>
  <c r="I311" i="2"/>
  <c r="I310" i="2"/>
  <c r="I309" i="2"/>
  <c r="L309" i="2" s="1"/>
  <c r="I308" i="2"/>
  <c r="I307" i="2"/>
  <c r="I306" i="2"/>
  <c r="I305" i="2"/>
  <c r="I304" i="2"/>
  <c r="I303" i="2"/>
  <c r="I302" i="2"/>
  <c r="L302" i="2" s="1"/>
  <c r="I301" i="2"/>
  <c r="I300" i="2"/>
  <c r="I299" i="2"/>
  <c r="I298" i="2"/>
  <c r="L298" i="2" s="1"/>
  <c r="I297" i="2"/>
  <c r="L297" i="2" s="1"/>
  <c r="I296" i="2"/>
  <c r="I295" i="2"/>
  <c r="I294" i="2"/>
  <c r="I293" i="2"/>
  <c r="L293" i="2" s="1"/>
  <c r="I292" i="2"/>
  <c r="I291" i="2"/>
  <c r="I290" i="2"/>
  <c r="I289" i="2"/>
  <c r="I288" i="2"/>
  <c r="I287" i="2"/>
  <c r="I286" i="2"/>
  <c r="L286" i="2" s="1"/>
  <c r="I285" i="2"/>
  <c r="I284" i="2"/>
  <c r="I283" i="2"/>
  <c r="I282" i="2"/>
  <c r="L282" i="2" s="1"/>
  <c r="I281" i="2"/>
  <c r="L281" i="2" s="1"/>
  <c r="I280" i="2"/>
  <c r="I279" i="2"/>
  <c r="I278" i="2"/>
  <c r="I277" i="2"/>
  <c r="L277" i="2" s="1"/>
  <c r="I276" i="2"/>
  <c r="I275" i="2"/>
  <c r="I274" i="2"/>
  <c r="I273" i="2"/>
  <c r="I272" i="2"/>
  <c r="I271" i="2"/>
  <c r="I270" i="2"/>
  <c r="I269" i="2"/>
  <c r="I268" i="2"/>
  <c r="I267" i="2"/>
  <c r="I266" i="2"/>
  <c r="I265" i="2"/>
  <c r="L265" i="2" s="1"/>
  <c r="I264" i="2"/>
  <c r="I263" i="2"/>
  <c r="I262" i="2"/>
  <c r="I261" i="2"/>
  <c r="L261" i="2" s="1"/>
  <c r="I260" i="2"/>
  <c r="I259" i="2"/>
  <c r="I258" i="2"/>
  <c r="I257" i="2"/>
  <c r="I256" i="2"/>
  <c r="I255" i="2"/>
  <c r="I254" i="2"/>
  <c r="I253" i="2"/>
  <c r="I252" i="2"/>
  <c r="I251" i="2"/>
  <c r="I250" i="2"/>
  <c r="I249" i="2"/>
  <c r="L249" i="2" s="1"/>
  <c r="I248" i="2"/>
  <c r="I247" i="2"/>
  <c r="I246" i="2"/>
  <c r="I245" i="2"/>
  <c r="L245" i="2" s="1"/>
  <c r="I244" i="2"/>
  <c r="I243" i="2"/>
  <c r="I242" i="2"/>
  <c r="I241" i="2"/>
  <c r="I240" i="2"/>
  <c r="I239" i="2"/>
  <c r="I238" i="2"/>
  <c r="I237" i="2"/>
  <c r="I236" i="2"/>
  <c r="I235" i="2"/>
  <c r="I234" i="2"/>
  <c r="I233" i="2"/>
  <c r="L233" i="2" s="1"/>
  <c r="I232" i="2"/>
  <c r="I231" i="2"/>
  <c r="I230" i="2"/>
  <c r="I229" i="2"/>
  <c r="L229" i="2" s="1"/>
  <c r="I228" i="2"/>
  <c r="I227" i="2"/>
  <c r="I226" i="2"/>
  <c r="I225" i="2"/>
  <c r="I224" i="2"/>
  <c r="I223" i="2"/>
  <c r="I222" i="2"/>
  <c r="I221" i="2"/>
  <c r="I220" i="2"/>
  <c r="I219" i="2"/>
  <c r="I218" i="2"/>
  <c r="I217" i="2"/>
  <c r="L217" i="2" s="1"/>
  <c r="I216" i="2"/>
  <c r="I215" i="2"/>
  <c r="I214" i="2"/>
  <c r="I213" i="2"/>
  <c r="L213" i="2" s="1"/>
  <c r="I212" i="2"/>
  <c r="I211" i="2"/>
  <c r="I210" i="2"/>
  <c r="I209" i="2"/>
  <c r="I208" i="2"/>
  <c r="I207" i="2"/>
  <c r="I206" i="2"/>
  <c r="I205" i="2"/>
  <c r="I204" i="2"/>
  <c r="I203" i="2"/>
  <c r="I202" i="2"/>
  <c r="I201" i="2"/>
  <c r="L201" i="2" s="1"/>
  <c r="I200" i="2"/>
  <c r="I199" i="2"/>
  <c r="I198" i="2"/>
  <c r="I197" i="2"/>
  <c r="L197" i="2" s="1"/>
  <c r="I196" i="2"/>
  <c r="I195" i="2"/>
  <c r="I194" i="2"/>
  <c r="I193" i="2"/>
  <c r="I192" i="2"/>
  <c r="I191" i="2"/>
  <c r="I190" i="2"/>
  <c r="I189" i="2"/>
  <c r="I188" i="2"/>
  <c r="I187" i="2"/>
  <c r="I186" i="2"/>
  <c r="I185" i="2"/>
  <c r="L185" i="2" s="1"/>
  <c r="I184" i="2"/>
  <c r="I183" i="2"/>
  <c r="I182" i="2"/>
  <c r="I181" i="2"/>
  <c r="L181" i="2" s="1"/>
  <c r="I180" i="2"/>
  <c r="I179" i="2"/>
  <c r="I178" i="2"/>
  <c r="I177" i="2"/>
  <c r="I176" i="2"/>
  <c r="I175" i="2"/>
  <c r="I174" i="2"/>
  <c r="I173" i="2"/>
  <c r="I172" i="2"/>
  <c r="I171" i="2"/>
  <c r="I170" i="2"/>
  <c r="I169" i="2"/>
  <c r="L169" i="2" s="1"/>
  <c r="I168" i="2"/>
  <c r="I167" i="2"/>
  <c r="I166" i="2"/>
  <c r="I165" i="2"/>
  <c r="L165" i="2" s="1"/>
  <c r="I164" i="2"/>
  <c r="I163" i="2"/>
  <c r="I162" i="2"/>
  <c r="I161" i="2"/>
  <c r="I160" i="2"/>
  <c r="I159" i="2"/>
  <c r="I158" i="2"/>
  <c r="I157" i="2"/>
  <c r="I156" i="2"/>
  <c r="I155" i="2"/>
  <c r="I154" i="2"/>
  <c r="I153" i="2"/>
  <c r="L153" i="2" s="1"/>
  <c r="I152" i="2"/>
  <c r="I151" i="2"/>
  <c r="I150" i="2"/>
  <c r="I149" i="2"/>
  <c r="L149" i="2" s="1"/>
  <c r="I148" i="2"/>
  <c r="I147" i="2"/>
  <c r="I146" i="2"/>
  <c r="I145" i="2"/>
  <c r="I144" i="2"/>
  <c r="I143" i="2"/>
  <c r="I142" i="2"/>
  <c r="I141" i="2"/>
  <c r="I140" i="2"/>
  <c r="I139" i="2"/>
  <c r="I138" i="2"/>
  <c r="I137" i="2"/>
  <c r="L137" i="2" s="1"/>
  <c r="I136" i="2"/>
  <c r="I135" i="2"/>
  <c r="I134" i="2"/>
  <c r="I133" i="2"/>
  <c r="L133" i="2" s="1"/>
  <c r="I132" i="2"/>
  <c r="I131" i="2"/>
  <c r="I130" i="2"/>
  <c r="I129" i="2"/>
  <c r="I128" i="2"/>
  <c r="I127" i="2"/>
  <c r="I126" i="2"/>
  <c r="I125" i="2"/>
  <c r="I124" i="2"/>
  <c r="I123" i="2"/>
  <c r="I122" i="2"/>
  <c r="I121" i="2"/>
  <c r="L121" i="2" s="1"/>
  <c r="I120" i="2"/>
  <c r="I119" i="2"/>
  <c r="I118" i="2"/>
  <c r="I117" i="2"/>
  <c r="L117" i="2" s="1"/>
  <c r="I116" i="2"/>
  <c r="I115" i="2"/>
  <c r="I114" i="2"/>
  <c r="I113" i="2"/>
  <c r="I112" i="2"/>
  <c r="I111" i="2"/>
  <c r="I110" i="2"/>
  <c r="I109" i="2"/>
  <c r="I108" i="2"/>
  <c r="I107" i="2"/>
  <c r="I12" i="2"/>
  <c r="I106" i="2"/>
  <c r="L106" i="2" s="1"/>
  <c r="I105" i="2"/>
  <c r="I104" i="2"/>
  <c r="I103" i="2"/>
  <c r="I102" i="2"/>
  <c r="L102" i="2" s="1"/>
  <c r="I101" i="2"/>
  <c r="I100" i="2"/>
  <c r="I99" i="2"/>
  <c r="I98" i="2"/>
  <c r="I97" i="2"/>
  <c r="I96" i="2"/>
  <c r="I95" i="2"/>
  <c r="I94" i="2"/>
  <c r="I93" i="2"/>
  <c r="I92" i="2"/>
  <c r="I91" i="2"/>
  <c r="I90" i="2"/>
  <c r="L90" i="2" s="1"/>
  <c r="I89" i="2"/>
  <c r="I88" i="2"/>
  <c r="I87" i="2"/>
  <c r="I86" i="2"/>
  <c r="L86" i="2" s="1"/>
  <c r="I85" i="2"/>
  <c r="I84" i="2"/>
  <c r="I83" i="2"/>
  <c r="I82" i="2"/>
  <c r="I81" i="2"/>
  <c r="I80" i="2"/>
  <c r="I79" i="2"/>
  <c r="I78" i="2"/>
  <c r="I77" i="2"/>
  <c r="I76" i="2"/>
  <c r="I75" i="2"/>
  <c r="I74" i="2"/>
  <c r="L74" i="2" s="1"/>
  <c r="I73" i="2"/>
  <c r="I72" i="2"/>
  <c r="I71" i="2"/>
  <c r="I70" i="2"/>
  <c r="L70" i="2" s="1"/>
  <c r="I69" i="2"/>
  <c r="I68" i="2"/>
  <c r="I67" i="2"/>
  <c r="I66" i="2"/>
  <c r="I65" i="2"/>
  <c r="I64" i="2"/>
  <c r="I63" i="2"/>
  <c r="I62" i="2"/>
  <c r="I61" i="2"/>
  <c r="I60" i="2"/>
  <c r="I59" i="2"/>
  <c r="I58" i="2"/>
  <c r="L58" i="2" s="1"/>
  <c r="I57" i="2"/>
  <c r="I56" i="2"/>
  <c r="I55" i="2"/>
  <c r="I54" i="2"/>
  <c r="L54" i="2" s="1"/>
  <c r="I53" i="2"/>
  <c r="I52" i="2"/>
  <c r="I51" i="2"/>
  <c r="I50" i="2"/>
  <c r="I49" i="2"/>
  <c r="I48" i="2"/>
  <c r="I47" i="2"/>
  <c r="I46" i="2"/>
  <c r="I45" i="2"/>
  <c r="I44" i="2"/>
  <c r="I43" i="2"/>
  <c r="I42" i="2"/>
  <c r="L42" i="2" s="1"/>
  <c r="I41" i="2"/>
  <c r="I40" i="2"/>
  <c r="I39" i="2"/>
  <c r="I38" i="2"/>
  <c r="L38" i="2" s="1"/>
  <c r="I37" i="2"/>
  <c r="I36" i="2"/>
  <c r="I35" i="2"/>
  <c r="I34" i="2"/>
  <c r="I33" i="2"/>
  <c r="I32" i="2"/>
  <c r="I31" i="2"/>
  <c r="I30" i="2"/>
  <c r="I29" i="2"/>
  <c r="I28" i="2"/>
  <c r="I27" i="2"/>
  <c r="I26" i="2"/>
  <c r="L26" i="2" s="1"/>
  <c r="I25" i="2"/>
  <c r="I24" i="2"/>
  <c r="I23" i="2"/>
  <c r="I22" i="2"/>
  <c r="L22" i="2" s="1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353" i="2"/>
  <c r="D1" i="2"/>
  <c r="Q1" i="3" l="1"/>
  <c r="J9" i="2"/>
  <c r="L9" i="2"/>
  <c r="J18" i="2"/>
  <c r="L18" i="2"/>
  <c r="J34" i="2"/>
  <c r="L34" i="2"/>
  <c r="J50" i="2"/>
  <c r="L50" i="2"/>
  <c r="J66" i="2"/>
  <c r="L66" i="2"/>
  <c r="J78" i="2"/>
  <c r="L78" i="2"/>
  <c r="J94" i="2"/>
  <c r="L94" i="2"/>
  <c r="J113" i="2"/>
  <c r="L113" i="2"/>
  <c r="J125" i="2"/>
  <c r="L125" i="2"/>
  <c r="J141" i="2"/>
  <c r="L141" i="2"/>
  <c r="J145" i="2"/>
  <c r="L145" i="2"/>
  <c r="J157" i="2"/>
  <c r="L157" i="2"/>
  <c r="J161" i="2"/>
  <c r="L161" i="2"/>
  <c r="J173" i="2"/>
  <c r="L173" i="2"/>
  <c r="J177" i="2"/>
  <c r="L177" i="2"/>
  <c r="J189" i="2"/>
  <c r="L189" i="2"/>
  <c r="J193" i="2"/>
  <c r="L193" i="2"/>
  <c r="J205" i="2"/>
  <c r="L205" i="2"/>
  <c r="J209" i="2"/>
  <c r="L209" i="2"/>
  <c r="J221" i="2"/>
  <c r="L221" i="2"/>
  <c r="J225" i="2"/>
  <c r="L225" i="2"/>
  <c r="J237" i="2"/>
  <c r="L237" i="2"/>
  <c r="J241" i="2"/>
  <c r="L241" i="2"/>
  <c r="J253" i="2"/>
  <c r="L253" i="2"/>
  <c r="J257" i="2"/>
  <c r="L257" i="2"/>
  <c r="J269" i="2"/>
  <c r="L269" i="2"/>
  <c r="J273" i="2"/>
  <c r="L273" i="2"/>
  <c r="J285" i="2"/>
  <c r="L285" i="2"/>
  <c r="J289" i="2"/>
  <c r="L289" i="2"/>
  <c r="J301" i="2"/>
  <c r="L301" i="2"/>
  <c r="J305" i="2"/>
  <c r="L305" i="2"/>
  <c r="J317" i="2"/>
  <c r="L317" i="2"/>
  <c r="J321" i="2"/>
  <c r="L321" i="2"/>
  <c r="J333" i="2"/>
  <c r="L333" i="2"/>
  <c r="J337" i="2"/>
  <c r="L337" i="2"/>
  <c r="J349" i="2"/>
  <c r="L349" i="2"/>
  <c r="J353" i="2"/>
  <c r="L353" i="2"/>
  <c r="K6" i="2"/>
  <c r="L6" i="2"/>
  <c r="K10" i="2"/>
  <c r="L10" i="2"/>
  <c r="K15" i="2"/>
  <c r="L15" i="2"/>
  <c r="K19" i="2"/>
  <c r="L19" i="2"/>
  <c r="J23" i="2"/>
  <c r="L23" i="2"/>
  <c r="K27" i="2"/>
  <c r="L27" i="2"/>
  <c r="K31" i="2"/>
  <c r="L31" i="2"/>
  <c r="J35" i="2"/>
  <c r="L35" i="2"/>
  <c r="K39" i="2"/>
  <c r="L39" i="2"/>
  <c r="K43" i="2"/>
  <c r="L43" i="2"/>
  <c r="K47" i="2"/>
  <c r="L47" i="2"/>
  <c r="K51" i="2"/>
  <c r="L51" i="2"/>
  <c r="K55" i="2"/>
  <c r="L55" i="2"/>
  <c r="K59" i="2"/>
  <c r="L59" i="2"/>
  <c r="K63" i="2"/>
  <c r="L63" i="2"/>
  <c r="J67" i="2"/>
  <c r="L67" i="2"/>
  <c r="K71" i="2"/>
  <c r="L71" i="2"/>
  <c r="K75" i="2"/>
  <c r="L75" i="2"/>
  <c r="K79" i="2"/>
  <c r="L79" i="2"/>
  <c r="K83" i="2"/>
  <c r="L83" i="2"/>
  <c r="J87" i="2"/>
  <c r="L87" i="2"/>
  <c r="K91" i="2"/>
  <c r="L91" i="2"/>
  <c r="K95" i="2"/>
  <c r="L95" i="2"/>
  <c r="J99" i="2"/>
  <c r="L99" i="2"/>
  <c r="K103" i="2"/>
  <c r="L103" i="2"/>
  <c r="K12" i="2"/>
  <c r="L12" i="2"/>
  <c r="K110" i="2"/>
  <c r="L110" i="2"/>
  <c r="K114" i="2"/>
  <c r="L114" i="2"/>
  <c r="K118" i="2"/>
  <c r="L118" i="2"/>
  <c r="K122" i="2"/>
  <c r="L122" i="2"/>
  <c r="K126" i="2"/>
  <c r="L126" i="2"/>
  <c r="J130" i="2"/>
  <c r="L130" i="2"/>
  <c r="K134" i="2"/>
  <c r="L134" i="2"/>
  <c r="K138" i="2"/>
  <c r="L138" i="2"/>
  <c r="K142" i="2"/>
  <c r="L142" i="2"/>
  <c r="K146" i="2"/>
  <c r="L146" i="2"/>
  <c r="J150" i="2"/>
  <c r="L150" i="2"/>
  <c r="K154" i="2"/>
  <c r="L154" i="2"/>
  <c r="K158" i="2"/>
  <c r="L158" i="2"/>
  <c r="J162" i="2"/>
  <c r="L162" i="2"/>
  <c r="K166" i="2"/>
  <c r="L166" i="2"/>
  <c r="K170" i="2"/>
  <c r="L170" i="2"/>
  <c r="K174" i="2"/>
  <c r="L174" i="2"/>
  <c r="K178" i="2"/>
  <c r="L178" i="2"/>
  <c r="J182" i="2"/>
  <c r="L182" i="2"/>
  <c r="K186" i="2"/>
  <c r="L186" i="2"/>
  <c r="K190" i="2"/>
  <c r="L190" i="2"/>
  <c r="J194" i="2"/>
  <c r="L194" i="2"/>
  <c r="K198" i="2"/>
  <c r="L198" i="2"/>
  <c r="K202" i="2"/>
  <c r="L202" i="2"/>
  <c r="K206" i="2"/>
  <c r="L206" i="2"/>
  <c r="K210" i="2"/>
  <c r="L210" i="2"/>
  <c r="J214" i="2"/>
  <c r="L214" i="2"/>
  <c r="K218" i="2"/>
  <c r="L218" i="2"/>
  <c r="K222" i="2"/>
  <c r="L222" i="2"/>
  <c r="J226" i="2"/>
  <c r="L226" i="2"/>
  <c r="K230" i="2"/>
  <c r="L230" i="2"/>
  <c r="K234" i="2"/>
  <c r="L234" i="2"/>
  <c r="K238" i="2"/>
  <c r="L238" i="2"/>
  <c r="K242" i="2"/>
  <c r="L242" i="2"/>
  <c r="J246" i="2"/>
  <c r="L246" i="2"/>
  <c r="K250" i="2"/>
  <c r="L250" i="2"/>
  <c r="K254" i="2"/>
  <c r="L254" i="2"/>
  <c r="J258" i="2"/>
  <c r="L258" i="2"/>
  <c r="K262" i="2"/>
  <c r="L262" i="2"/>
  <c r="K266" i="2"/>
  <c r="L266" i="2"/>
  <c r="K270" i="2"/>
  <c r="L270" i="2"/>
  <c r="K274" i="2"/>
  <c r="L274" i="2"/>
  <c r="J278" i="2"/>
  <c r="L278" i="2"/>
  <c r="J290" i="2"/>
  <c r="L290" i="2"/>
  <c r="J294" i="2"/>
  <c r="L294" i="2"/>
  <c r="J306" i="2"/>
  <c r="L306" i="2"/>
  <c r="J310" i="2"/>
  <c r="L310" i="2"/>
  <c r="J322" i="2"/>
  <c r="L322" i="2"/>
  <c r="J326" i="2"/>
  <c r="L326" i="2"/>
  <c r="J338" i="2"/>
  <c r="L338" i="2"/>
  <c r="J342" i="2"/>
  <c r="L342" i="2"/>
  <c r="J5" i="2"/>
  <c r="L5" i="2"/>
  <c r="J14" i="2"/>
  <c r="L14" i="2"/>
  <c r="J30" i="2"/>
  <c r="L30" i="2"/>
  <c r="J46" i="2"/>
  <c r="L46" i="2"/>
  <c r="J62" i="2"/>
  <c r="L62" i="2"/>
  <c r="J82" i="2"/>
  <c r="L82" i="2"/>
  <c r="J98" i="2"/>
  <c r="L98" i="2"/>
  <c r="J109" i="2"/>
  <c r="L109" i="2"/>
  <c r="J129" i="2"/>
  <c r="L129" i="2"/>
  <c r="K3" i="2"/>
  <c r="L3" i="2"/>
  <c r="K7" i="2"/>
  <c r="L7" i="2"/>
  <c r="K11" i="2"/>
  <c r="L11" i="2"/>
  <c r="K16" i="2"/>
  <c r="L16" i="2"/>
  <c r="K20" i="2"/>
  <c r="L20" i="2"/>
  <c r="K24" i="2"/>
  <c r="L24" i="2"/>
  <c r="K28" i="2"/>
  <c r="L28" i="2"/>
  <c r="K32" i="2"/>
  <c r="L32" i="2"/>
  <c r="K36" i="2"/>
  <c r="L36" i="2"/>
  <c r="K40" i="2"/>
  <c r="L40" i="2"/>
  <c r="K44" i="2"/>
  <c r="L44" i="2"/>
  <c r="K48" i="2"/>
  <c r="L48" i="2"/>
  <c r="K52" i="2"/>
  <c r="L52" i="2"/>
  <c r="K56" i="2"/>
  <c r="L56" i="2"/>
  <c r="K60" i="2"/>
  <c r="L60" i="2"/>
  <c r="K64" i="2"/>
  <c r="L64" i="2"/>
  <c r="K68" i="2"/>
  <c r="L68" i="2"/>
  <c r="K72" i="2"/>
  <c r="L72" i="2"/>
  <c r="K76" i="2"/>
  <c r="L76" i="2"/>
  <c r="K80" i="2"/>
  <c r="L80" i="2"/>
  <c r="K84" i="2"/>
  <c r="L84" i="2"/>
  <c r="K88" i="2"/>
  <c r="L88" i="2"/>
  <c r="K92" i="2"/>
  <c r="L92" i="2"/>
  <c r="K96" i="2"/>
  <c r="L96" i="2"/>
  <c r="K100" i="2"/>
  <c r="L100" i="2"/>
  <c r="K104" i="2"/>
  <c r="L104" i="2"/>
  <c r="K107" i="2"/>
  <c r="L107" i="2"/>
  <c r="K111" i="2"/>
  <c r="L111" i="2"/>
  <c r="K115" i="2"/>
  <c r="L115" i="2"/>
  <c r="K119" i="2"/>
  <c r="L119" i="2"/>
  <c r="K123" i="2"/>
  <c r="L123" i="2"/>
  <c r="K127" i="2"/>
  <c r="L127" i="2"/>
  <c r="K131" i="2"/>
  <c r="L131" i="2"/>
  <c r="K135" i="2"/>
  <c r="L135" i="2"/>
  <c r="K139" i="2"/>
  <c r="L139" i="2"/>
  <c r="K143" i="2"/>
  <c r="L143" i="2"/>
  <c r="K147" i="2"/>
  <c r="L147" i="2"/>
  <c r="K151" i="2"/>
  <c r="L151" i="2"/>
  <c r="K155" i="2"/>
  <c r="L155" i="2"/>
  <c r="K159" i="2"/>
  <c r="L159" i="2"/>
  <c r="K163" i="2"/>
  <c r="L163" i="2"/>
  <c r="K167" i="2"/>
  <c r="L167" i="2"/>
  <c r="K171" i="2"/>
  <c r="L171" i="2"/>
  <c r="K175" i="2"/>
  <c r="L175" i="2"/>
  <c r="K179" i="2"/>
  <c r="L179" i="2"/>
  <c r="K183" i="2"/>
  <c r="L183" i="2"/>
  <c r="K187" i="2"/>
  <c r="L187" i="2"/>
  <c r="K191" i="2"/>
  <c r="L191" i="2"/>
  <c r="K195" i="2"/>
  <c r="L195" i="2"/>
  <c r="K199" i="2"/>
  <c r="L199" i="2"/>
  <c r="K203" i="2"/>
  <c r="L203" i="2"/>
  <c r="K207" i="2"/>
  <c r="L207" i="2"/>
  <c r="K211" i="2"/>
  <c r="L211" i="2"/>
  <c r="K215" i="2"/>
  <c r="L215" i="2"/>
  <c r="K219" i="2"/>
  <c r="L219" i="2"/>
  <c r="K223" i="2"/>
  <c r="L223" i="2"/>
  <c r="K227" i="2"/>
  <c r="L227" i="2"/>
  <c r="K231" i="2"/>
  <c r="L231" i="2"/>
  <c r="K235" i="2"/>
  <c r="L235" i="2"/>
  <c r="K239" i="2"/>
  <c r="L239" i="2"/>
  <c r="K243" i="2"/>
  <c r="L243" i="2"/>
  <c r="K247" i="2"/>
  <c r="L247" i="2"/>
  <c r="K251" i="2"/>
  <c r="L251" i="2"/>
  <c r="K255" i="2"/>
  <c r="L255" i="2"/>
  <c r="K259" i="2"/>
  <c r="L259" i="2"/>
  <c r="K263" i="2"/>
  <c r="L263" i="2"/>
  <c r="K267" i="2"/>
  <c r="L267" i="2"/>
  <c r="K271" i="2"/>
  <c r="L271" i="2"/>
  <c r="K275" i="2"/>
  <c r="L275" i="2"/>
  <c r="K279" i="2"/>
  <c r="L279" i="2"/>
  <c r="K283" i="2"/>
  <c r="L283" i="2"/>
  <c r="K287" i="2"/>
  <c r="L287" i="2"/>
  <c r="K291" i="2"/>
  <c r="L291" i="2"/>
  <c r="K295" i="2"/>
  <c r="L295" i="2"/>
  <c r="K299" i="2"/>
  <c r="L299" i="2"/>
  <c r="K303" i="2"/>
  <c r="L303" i="2"/>
  <c r="K307" i="2"/>
  <c r="L307" i="2"/>
  <c r="K311" i="2"/>
  <c r="L311" i="2"/>
  <c r="K315" i="2"/>
  <c r="L315" i="2"/>
  <c r="K319" i="2"/>
  <c r="L319" i="2"/>
  <c r="K323" i="2"/>
  <c r="L323" i="2"/>
  <c r="K327" i="2"/>
  <c r="L327" i="2"/>
  <c r="K331" i="2"/>
  <c r="L331" i="2"/>
  <c r="K335" i="2"/>
  <c r="L335" i="2"/>
  <c r="K339" i="2"/>
  <c r="L339" i="2"/>
  <c r="K343" i="2"/>
  <c r="L343" i="2"/>
  <c r="K347" i="2"/>
  <c r="L347" i="2"/>
  <c r="K351" i="2"/>
  <c r="L351" i="2"/>
  <c r="J4" i="2"/>
  <c r="L4" i="2"/>
  <c r="K8" i="2"/>
  <c r="L8" i="2"/>
  <c r="J13" i="2"/>
  <c r="L13" i="2"/>
  <c r="K17" i="2"/>
  <c r="L17" i="2"/>
  <c r="K21" i="2"/>
  <c r="L21" i="2"/>
  <c r="K25" i="2"/>
  <c r="L25" i="2"/>
  <c r="K29" i="2"/>
  <c r="L29" i="2"/>
  <c r="K33" i="2"/>
  <c r="L33" i="2"/>
  <c r="K37" i="2"/>
  <c r="L37" i="2"/>
  <c r="K41" i="2"/>
  <c r="L41" i="2"/>
  <c r="J45" i="2"/>
  <c r="L45" i="2"/>
  <c r="K49" i="2"/>
  <c r="L49" i="2"/>
  <c r="K53" i="2"/>
  <c r="L53" i="2"/>
  <c r="K57" i="2"/>
  <c r="L57" i="2"/>
  <c r="K61" i="2"/>
  <c r="L61" i="2"/>
  <c r="K65" i="2"/>
  <c r="L65" i="2"/>
  <c r="K69" i="2"/>
  <c r="L69" i="2"/>
  <c r="K73" i="2"/>
  <c r="L73" i="2"/>
  <c r="J77" i="2"/>
  <c r="L77" i="2"/>
  <c r="K81" i="2"/>
  <c r="L81" i="2"/>
  <c r="K85" i="2"/>
  <c r="L85" i="2"/>
  <c r="J89" i="2"/>
  <c r="L89" i="2"/>
  <c r="K93" i="2"/>
  <c r="L93" i="2"/>
  <c r="K97" i="2"/>
  <c r="L97" i="2"/>
  <c r="K101" i="2"/>
  <c r="L101" i="2"/>
  <c r="K105" i="2"/>
  <c r="L105" i="2"/>
  <c r="J108" i="2"/>
  <c r="L108" i="2"/>
  <c r="K112" i="2"/>
  <c r="L112" i="2"/>
  <c r="K116" i="2"/>
  <c r="L116" i="2"/>
  <c r="J120" i="2"/>
  <c r="L120" i="2"/>
  <c r="K124" i="2"/>
  <c r="L124" i="2"/>
  <c r="K128" i="2"/>
  <c r="L128" i="2"/>
  <c r="K132" i="2"/>
  <c r="L132" i="2"/>
  <c r="K136" i="2"/>
  <c r="L136" i="2"/>
  <c r="J140" i="2"/>
  <c r="L140" i="2"/>
  <c r="K144" i="2"/>
  <c r="L144" i="2"/>
  <c r="K148" i="2"/>
  <c r="L148" i="2"/>
  <c r="J152" i="2"/>
  <c r="L152" i="2"/>
  <c r="K156" i="2"/>
  <c r="L156" i="2"/>
  <c r="K160" i="2"/>
  <c r="L160" i="2"/>
  <c r="K164" i="2"/>
  <c r="L164" i="2"/>
  <c r="K168" i="2"/>
  <c r="L168" i="2"/>
  <c r="J172" i="2"/>
  <c r="L172" i="2"/>
  <c r="K176" i="2"/>
  <c r="L176" i="2"/>
  <c r="K180" i="2"/>
  <c r="L180" i="2"/>
  <c r="J184" i="2"/>
  <c r="L184" i="2"/>
  <c r="K188" i="2"/>
  <c r="L188" i="2"/>
  <c r="K192" i="2"/>
  <c r="L192" i="2"/>
  <c r="K196" i="2"/>
  <c r="L196" i="2"/>
  <c r="K200" i="2"/>
  <c r="L200" i="2"/>
  <c r="J204" i="2"/>
  <c r="L204" i="2"/>
  <c r="K208" i="2"/>
  <c r="L208" i="2"/>
  <c r="K212" i="2"/>
  <c r="L212" i="2"/>
  <c r="K216" i="2"/>
  <c r="L216" i="2"/>
  <c r="K220" i="2"/>
  <c r="L220" i="2"/>
  <c r="K224" i="2"/>
  <c r="L224" i="2"/>
  <c r="K228" i="2"/>
  <c r="L228" i="2"/>
  <c r="K232" i="2"/>
  <c r="L232" i="2"/>
  <c r="J236" i="2"/>
  <c r="L236" i="2"/>
  <c r="K240" i="2"/>
  <c r="L240" i="2"/>
  <c r="K244" i="2"/>
  <c r="L244" i="2"/>
  <c r="J248" i="2"/>
  <c r="L248" i="2"/>
  <c r="K252" i="2"/>
  <c r="L252" i="2"/>
  <c r="K256" i="2"/>
  <c r="L256" i="2"/>
  <c r="K260" i="2"/>
  <c r="L260" i="2"/>
  <c r="K264" i="2"/>
  <c r="L264" i="2"/>
  <c r="J268" i="2"/>
  <c r="L268" i="2"/>
  <c r="K272" i="2"/>
  <c r="L272" i="2"/>
  <c r="K276" i="2"/>
  <c r="L276" i="2"/>
  <c r="J280" i="2"/>
  <c r="L280" i="2"/>
  <c r="K284" i="2"/>
  <c r="L284" i="2"/>
  <c r="K288" i="2"/>
  <c r="L288" i="2"/>
  <c r="K292" i="2"/>
  <c r="L292" i="2"/>
  <c r="K296" i="2"/>
  <c r="L296" i="2"/>
  <c r="J300" i="2"/>
  <c r="L300" i="2"/>
  <c r="K304" i="2"/>
  <c r="L304" i="2"/>
  <c r="K308" i="2"/>
  <c r="L308" i="2"/>
  <c r="J312" i="2"/>
  <c r="L312" i="2"/>
  <c r="K316" i="2"/>
  <c r="L316" i="2"/>
  <c r="K320" i="2"/>
  <c r="L320" i="2"/>
  <c r="K324" i="2"/>
  <c r="L324" i="2"/>
  <c r="K328" i="2"/>
  <c r="L328" i="2"/>
  <c r="J332" i="2"/>
  <c r="L332" i="2"/>
  <c r="K336" i="2"/>
  <c r="L336" i="2"/>
  <c r="K340" i="2"/>
  <c r="L340" i="2"/>
  <c r="J344" i="2"/>
  <c r="L344" i="2"/>
  <c r="K348" i="2"/>
  <c r="L348" i="2"/>
  <c r="K352" i="2"/>
  <c r="L352" i="2"/>
  <c r="J216" i="2"/>
  <c r="J37" i="2"/>
  <c r="K45" i="2"/>
  <c r="J101" i="2"/>
  <c r="K184" i="2"/>
  <c r="J180" i="2"/>
  <c r="K312" i="2"/>
  <c r="P1" i="3"/>
  <c r="O1" i="3"/>
  <c r="D1" i="3"/>
  <c r="J53" i="2"/>
  <c r="J128" i="2"/>
  <c r="J196" i="2"/>
  <c r="J232" i="2"/>
  <c r="K89" i="2"/>
  <c r="K344" i="2"/>
  <c r="J21" i="2"/>
  <c r="J85" i="2"/>
  <c r="J164" i="2"/>
  <c r="J208" i="2"/>
  <c r="K4" i="2"/>
  <c r="K152" i="2"/>
  <c r="K280" i="2"/>
  <c r="J69" i="2"/>
  <c r="J160" i="2"/>
  <c r="J200" i="2"/>
  <c r="J256" i="2"/>
  <c r="K120" i="2"/>
  <c r="K248" i="2"/>
  <c r="J123" i="2"/>
  <c r="J135" i="2"/>
  <c r="J151" i="2"/>
  <c r="J227" i="2"/>
  <c r="J243" i="2"/>
  <c r="J271" i="2"/>
  <c r="J287" i="2"/>
  <c r="J303" i="2"/>
  <c r="J319" i="2"/>
  <c r="J335" i="2"/>
  <c r="J351" i="2"/>
  <c r="J8" i="2"/>
  <c r="J41" i="2"/>
  <c r="J73" i="2"/>
  <c r="J105" i="2"/>
  <c r="J127" i="2"/>
  <c r="J136" i="2"/>
  <c r="J168" i="2"/>
  <c r="J187" i="2"/>
  <c r="J199" i="2"/>
  <c r="J215" i="2"/>
  <c r="J228" i="2"/>
  <c r="J244" i="2"/>
  <c r="J260" i="2"/>
  <c r="J272" i="2"/>
  <c r="J288" i="2"/>
  <c r="J304" i="2"/>
  <c r="J320" i="2"/>
  <c r="J336" i="2"/>
  <c r="J352" i="2"/>
  <c r="K77" i="2"/>
  <c r="K140" i="2"/>
  <c r="K204" i="2"/>
  <c r="K268" i="2"/>
  <c r="K332" i="2"/>
  <c r="J115" i="2"/>
  <c r="J143" i="2"/>
  <c r="J171" i="2"/>
  <c r="J191" i="2"/>
  <c r="J251" i="2"/>
  <c r="J263" i="2"/>
  <c r="J279" i="2"/>
  <c r="J295" i="2"/>
  <c r="J311" i="2"/>
  <c r="J327" i="2"/>
  <c r="J343" i="2"/>
  <c r="J25" i="2"/>
  <c r="J57" i="2"/>
  <c r="J116" i="2"/>
  <c r="J132" i="2"/>
  <c r="J144" i="2"/>
  <c r="J163" i="2"/>
  <c r="J179" i="2"/>
  <c r="J192" i="2"/>
  <c r="J207" i="2"/>
  <c r="J224" i="2"/>
  <c r="J235" i="2"/>
  <c r="J255" i="2"/>
  <c r="J264" i="2"/>
  <c r="J296" i="2"/>
  <c r="J328" i="2"/>
  <c r="K108" i="2"/>
  <c r="K172" i="2"/>
  <c r="K236" i="2"/>
  <c r="K300" i="2"/>
  <c r="K34" i="2"/>
  <c r="J16" i="2"/>
  <c r="J32" i="2"/>
  <c r="J48" i="2"/>
  <c r="J64" i="2"/>
  <c r="J80" i="2"/>
  <c r="J96" i="2"/>
  <c r="J111" i="2"/>
  <c r="J119" i="2"/>
  <c r="J147" i="2"/>
  <c r="J155" i="2"/>
  <c r="J175" i="2"/>
  <c r="J183" i="2"/>
  <c r="J211" i="2"/>
  <c r="J219" i="2"/>
  <c r="J239" i="2"/>
  <c r="J247" i="2"/>
  <c r="J275" i="2"/>
  <c r="J283" i="2"/>
  <c r="J291" i="2"/>
  <c r="J299" i="2"/>
  <c r="J307" i="2"/>
  <c r="J315" i="2"/>
  <c r="J323" i="2"/>
  <c r="J331" i="2"/>
  <c r="J339" i="2"/>
  <c r="J347" i="2"/>
  <c r="K129" i="2"/>
  <c r="K161" i="2"/>
  <c r="K193" i="2"/>
  <c r="K225" i="2"/>
  <c r="K257" i="2"/>
  <c r="K289" i="2"/>
  <c r="K321" i="2"/>
  <c r="J17" i="2"/>
  <c r="J33" i="2"/>
  <c r="J49" i="2"/>
  <c r="J65" i="2"/>
  <c r="J81" i="2"/>
  <c r="J97" i="2"/>
  <c r="J112" i="2"/>
  <c r="J131" i="2"/>
  <c r="J139" i="2"/>
  <c r="J148" i="2"/>
  <c r="J159" i="2"/>
  <c r="J167" i="2"/>
  <c r="J176" i="2"/>
  <c r="J195" i="2"/>
  <c r="J203" i="2"/>
  <c r="J212" i="2"/>
  <c r="J223" i="2"/>
  <c r="J231" i="2"/>
  <c r="J240" i="2"/>
  <c r="J259" i="2"/>
  <c r="J267" i="2"/>
  <c r="J276" i="2"/>
  <c r="J284" i="2"/>
  <c r="J292" i="2"/>
  <c r="J308" i="2"/>
  <c r="J316" i="2"/>
  <c r="J324" i="2"/>
  <c r="J340" i="2"/>
  <c r="J348" i="2"/>
  <c r="K13" i="2"/>
  <c r="K98" i="2"/>
  <c r="K66" i="2"/>
  <c r="K282" i="2"/>
  <c r="J282" i="2"/>
  <c r="K298" i="2"/>
  <c r="J298" i="2"/>
  <c r="K314" i="2"/>
  <c r="J314" i="2"/>
  <c r="J318" i="2"/>
  <c r="K318" i="2"/>
  <c r="J334" i="2"/>
  <c r="K334" i="2"/>
  <c r="J350" i="2"/>
  <c r="K350" i="2"/>
  <c r="J10" i="2"/>
  <c r="J59" i="2"/>
  <c r="J91" i="2"/>
  <c r="J122" i="2"/>
  <c r="J154" i="2"/>
  <c r="J186" i="2"/>
  <c r="J218" i="2"/>
  <c r="J250" i="2"/>
  <c r="K23" i="2"/>
  <c r="K87" i="2"/>
  <c r="K150" i="2"/>
  <c r="K182" i="2"/>
  <c r="K214" i="2"/>
  <c r="K246" i="2"/>
  <c r="K278" i="2"/>
  <c r="K310" i="2"/>
  <c r="K342" i="2"/>
  <c r="K353" i="2"/>
  <c r="J6" i="2"/>
  <c r="J11" i="2"/>
  <c r="J28" i="2"/>
  <c r="J39" i="2"/>
  <c r="J44" i="2"/>
  <c r="J55" i="2"/>
  <c r="J60" i="2"/>
  <c r="J71" i="2"/>
  <c r="J76" i="2"/>
  <c r="J92" i="2"/>
  <c r="J103" i="2"/>
  <c r="J107" i="2"/>
  <c r="J118" i="2"/>
  <c r="J134" i="2"/>
  <c r="J166" i="2"/>
  <c r="J198" i="2"/>
  <c r="J230" i="2"/>
  <c r="J262" i="2"/>
  <c r="K5" i="2"/>
  <c r="K14" i="2"/>
  <c r="K35" i="2"/>
  <c r="K46" i="2"/>
  <c r="K67" i="2"/>
  <c r="K78" i="2"/>
  <c r="K99" i="2"/>
  <c r="K109" i="2"/>
  <c r="K130" i="2"/>
  <c r="K141" i="2"/>
  <c r="K162" i="2"/>
  <c r="K173" i="2"/>
  <c r="K194" i="2"/>
  <c r="K205" i="2"/>
  <c r="K226" i="2"/>
  <c r="K237" i="2"/>
  <c r="K258" i="2"/>
  <c r="K269" i="2"/>
  <c r="K290" i="2"/>
  <c r="K301" i="2"/>
  <c r="K322" i="2"/>
  <c r="K333" i="2"/>
  <c r="J7" i="2"/>
  <c r="J19" i="2"/>
  <c r="J24" i="2"/>
  <c r="J29" i="2"/>
  <c r="J40" i="2"/>
  <c r="J51" i="2"/>
  <c r="J56" i="2"/>
  <c r="J61" i="2"/>
  <c r="J72" i="2"/>
  <c r="J83" i="2"/>
  <c r="J88" i="2"/>
  <c r="J93" i="2"/>
  <c r="J104" i="2"/>
  <c r="J114" i="2"/>
  <c r="J124" i="2"/>
  <c r="J146" i="2"/>
  <c r="J156" i="2"/>
  <c r="J178" i="2"/>
  <c r="J188" i="2"/>
  <c r="J210" i="2"/>
  <c r="J220" i="2"/>
  <c r="J242" i="2"/>
  <c r="J252" i="2"/>
  <c r="J274" i="2"/>
  <c r="K18" i="2"/>
  <c r="K50" i="2"/>
  <c r="K82" i="2"/>
  <c r="K113" i="2"/>
  <c r="K145" i="2"/>
  <c r="K177" i="2"/>
  <c r="K209" i="2"/>
  <c r="K241" i="2"/>
  <c r="K273" i="2"/>
  <c r="K294" i="2"/>
  <c r="K305" i="2"/>
  <c r="K326" i="2"/>
  <c r="K337" i="2"/>
  <c r="J286" i="2"/>
  <c r="K286" i="2"/>
  <c r="J302" i="2"/>
  <c r="K302" i="2"/>
  <c r="K330" i="2"/>
  <c r="J330" i="2"/>
  <c r="K346" i="2"/>
  <c r="J346" i="2"/>
  <c r="J27" i="2"/>
  <c r="J43" i="2"/>
  <c r="J75" i="2"/>
  <c r="J12" i="2"/>
  <c r="J138" i="2"/>
  <c r="J170" i="2"/>
  <c r="J202" i="2"/>
  <c r="J234" i="2"/>
  <c r="J266" i="2"/>
  <c r="K22" i="2"/>
  <c r="J22" i="2"/>
  <c r="K26" i="2"/>
  <c r="J26" i="2"/>
  <c r="K38" i="2"/>
  <c r="J38" i="2"/>
  <c r="K42" i="2"/>
  <c r="J42" i="2"/>
  <c r="K54" i="2"/>
  <c r="J54" i="2"/>
  <c r="K58" i="2"/>
  <c r="J58" i="2"/>
  <c r="K70" i="2"/>
  <c r="J70" i="2"/>
  <c r="K74" i="2"/>
  <c r="J74" i="2"/>
  <c r="K86" i="2"/>
  <c r="J86" i="2"/>
  <c r="K90" i="2"/>
  <c r="J90" i="2"/>
  <c r="K102" i="2"/>
  <c r="J102" i="2"/>
  <c r="K106" i="2"/>
  <c r="J106" i="2"/>
  <c r="K117" i="2"/>
  <c r="J117" i="2"/>
  <c r="K121" i="2"/>
  <c r="J121" i="2"/>
  <c r="K133" i="2"/>
  <c r="J133" i="2"/>
  <c r="K137" i="2"/>
  <c r="J137" i="2"/>
  <c r="K149" i="2"/>
  <c r="J149" i="2"/>
  <c r="K153" i="2"/>
  <c r="J153" i="2"/>
  <c r="K165" i="2"/>
  <c r="J165" i="2"/>
  <c r="K169" i="2"/>
  <c r="J169" i="2"/>
  <c r="K181" i="2"/>
  <c r="J181" i="2"/>
  <c r="K185" i="2"/>
  <c r="J185" i="2"/>
  <c r="K197" i="2"/>
  <c r="J197" i="2"/>
  <c r="K201" i="2"/>
  <c r="J201" i="2"/>
  <c r="K213" i="2"/>
  <c r="J213" i="2"/>
  <c r="K217" i="2"/>
  <c r="J217" i="2"/>
  <c r="K229" i="2"/>
  <c r="J229" i="2"/>
  <c r="K233" i="2"/>
  <c r="J233" i="2"/>
  <c r="K245" i="2"/>
  <c r="J245" i="2"/>
  <c r="K249" i="2"/>
  <c r="J249" i="2"/>
  <c r="K261" i="2"/>
  <c r="J261" i="2"/>
  <c r="K265" i="2"/>
  <c r="J265" i="2"/>
  <c r="K277" i="2"/>
  <c r="J277" i="2"/>
  <c r="K281" i="2"/>
  <c r="J281" i="2"/>
  <c r="K293" i="2"/>
  <c r="J293" i="2"/>
  <c r="K297" i="2"/>
  <c r="J297" i="2"/>
  <c r="K309" i="2"/>
  <c r="J309" i="2"/>
  <c r="K313" i="2"/>
  <c r="J313" i="2"/>
  <c r="K325" i="2"/>
  <c r="J325" i="2"/>
  <c r="K329" i="2"/>
  <c r="J329" i="2"/>
  <c r="K341" i="2"/>
  <c r="J341" i="2"/>
  <c r="K345" i="2"/>
  <c r="J345" i="2"/>
  <c r="J3" i="2"/>
  <c r="J15" i="2"/>
  <c r="J20" i="2"/>
  <c r="J31" i="2"/>
  <c r="J36" i="2"/>
  <c r="J47" i="2"/>
  <c r="J52" i="2"/>
  <c r="J63" i="2"/>
  <c r="J68" i="2"/>
  <c r="J79" i="2"/>
  <c r="J84" i="2"/>
  <c r="J95" i="2"/>
  <c r="J100" i="2"/>
  <c r="J110" i="2"/>
  <c r="J126" i="2"/>
  <c r="J142" i="2"/>
  <c r="J158" i="2"/>
  <c r="J174" i="2"/>
  <c r="J190" i="2"/>
  <c r="J206" i="2"/>
  <c r="J222" i="2"/>
  <c r="J238" i="2"/>
  <c r="J254" i="2"/>
  <c r="J270" i="2"/>
  <c r="K9" i="2"/>
  <c r="K30" i="2"/>
  <c r="K62" i="2"/>
  <c r="K94" i="2"/>
  <c r="K125" i="2"/>
  <c r="K157" i="2"/>
  <c r="K189" i="2"/>
  <c r="K221" i="2"/>
  <c r="K253" i="2"/>
  <c r="K285" i="2"/>
  <c r="K306" i="2"/>
  <c r="K317" i="2"/>
  <c r="K338" i="2"/>
  <c r="K349" i="2"/>
  <c r="I1" i="2"/>
  <c r="C1" i="3" s="1"/>
  <c r="H1" i="2"/>
  <c r="H1" i="3" s="1"/>
  <c r="G1" i="2"/>
  <c r="G1" i="3" s="1"/>
  <c r="F1" i="2"/>
  <c r="F1" i="3" s="1"/>
  <c r="R1" i="3" s="1"/>
  <c r="E1" i="2"/>
  <c r="E1" i="3" s="1"/>
  <c r="S1" i="3" l="1"/>
  <c r="K1" i="2"/>
  <c r="J1" i="2"/>
  <c r="L1" i="2"/>
  <c r="S353" i="3"/>
  <c r="S352" i="3"/>
  <c r="S351" i="3"/>
  <c r="S350" i="3"/>
  <c r="S349" i="3"/>
  <c r="S348" i="3"/>
  <c r="S347" i="3"/>
  <c r="S346" i="3"/>
  <c r="S345" i="3"/>
  <c r="S344" i="3"/>
  <c r="S343" i="3"/>
  <c r="S342" i="3"/>
  <c r="S341" i="3"/>
  <c r="S340" i="3"/>
  <c r="S339" i="3"/>
  <c r="S338" i="3"/>
  <c r="S337" i="3"/>
  <c r="S335" i="3"/>
  <c r="S334" i="3"/>
  <c r="S333" i="3"/>
  <c r="S332" i="3"/>
  <c r="S331" i="3"/>
  <c r="S330" i="3"/>
  <c r="S329" i="3"/>
  <c r="S328" i="3"/>
  <c r="S327" i="3"/>
  <c r="S326" i="3"/>
  <c r="S325" i="3"/>
  <c r="S324" i="3"/>
  <c r="S323" i="3"/>
  <c r="S322" i="3"/>
  <c r="S321" i="3"/>
  <c r="S320" i="3"/>
  <c r="S319" i="3"/>
  <c r="S318" i="3"/>
  <c r="S317" i="3"/>
  <c r="S316" i="3"/>
  <c r="S315" i="3"/>
  <c r="S314" i="3"/>
  <c r="S313" i="3"/>
  <c r="S312" i="3"/>
  <c r="S311" i="3"/>
  <c r="S310" i="3"/>
  <c r="S309" i="3"/>
  <c r="S308" i="3"/>
  <c r="S307" i="3"/>
  <c r="S306" i="3"/>
  <c r="S305" i="3"/>
  <c r="S304" i="3"/>
  <c r="S303" i="3"/>
  <c r="S302" i="3"/>
  <c r="S301" i="3"/>
  <c r="S300" i="3"/>
  <c r="S299" i="3"/>
  <c r="S298" i="3"/>
  <c r="S297" i="3"/>
  <c r="S296" i="3"/>
  <c r="S295" i="3"/>
  <c r="S294" i="3"/>
  <c r="S293" i="3"/>
  <c r="S292" i="3"/>
  <c r="S291" i="3"/>
  <c r="S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S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S251" i="3"/>
  <c r="S250" i="3"/>
  <c r="S249" i="3"/>
  <c r="S248" i="3"/>
  <c r="S247" i="3"/>
  <c r="S246" i="3"/>
  <c r="S245" i="3"/>
  <c r="S244" i="3"/>
  <c r="S243" i="3"/>
  <c r="S242" i="3"/>
  <c r="S241" i="3"/>
  <c r="S240" i="3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25" i="3"/>
  <c r="S224" i="3"/>
  <c r="S223" i="3"/>
  <c r="S222" i="3"/>
  <c r="S221" i="3"/>
  <c r="S220" i="3"/>
  <c r="S219" i="3"/>
  <c r="S218" i="3"/>
  <c r="S217" i="3"/>
  <c r="S216" i="3"/>
  <c r="S215" i="3"/>
  <c r="S214" i="3"/>
  <c r="S213" i="3"/>
  <c r="S212" i="3"/>
  <c r="S211" i="3"/>
  <c r="S210" i="3"/>
  <c r="S209" i="3"/>
  <c r="S208" i="3"/>
  <c r="S207" i="3"/>
  <c r="S206" i="3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2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1" i="3"/>
  <c r="S10" i="3"/>
  <c r="S9" i="3"/>
  <c r="S8" i="3"/>
  <c r="S7" i="3"/>
  <c r="S6" i="3"/>
  <c r="S5" i="3"/>
  <c r="S4" i="3"/>
  <c r="S3" i="3"/>
  <c r="T353" i="1" l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J18" i="5" s="1"/>
  <c r="J20" i="5" s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G18" i="5" s="1"/>
  <c r="G20" i="5" s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D1" i="1"/>
  <c r="K18" i="5" l="1"/>
  <c r="L18" i="5" s="1"/>
  <c r="J19" i="5"/>
  <c r="H18" i="5"/>
  <c r="I18" i="5" s="1"/>
  <c r="G19" i="5"/>
  <c r="S1" i="1"/>
  <c r="J1" i="1" s="1"/>
  <c r="L1" i="1" s="1"/>
  <c r="T1" i="1"/>
  <c r="N1" i="1" s="1"/>
  <c r="P1" i="1" l="1"/>
  <c r="P350" i="1"/>
  <c r="P346" i="1"/>
  <c r="P342" i="1"/>
  <c r="P338" i="1"/>
  <c r="P334" i="1"/>
  <c r="P330" i="1"/>
  <c r="P326" i="1"/>
  <c r="P322" i="1"/>
  <c r="P318" i="1"/>
  <c r="P314" i="1"/>
  <c r="P310" i="1"/>
  <c r="P306" i="1"/>
  <c r="P302" i="1"/>
  <c r="P298" i="1"/>
  <c r="P294" i="1"/>
  <c r="P290" i="1"/>
  <c r="P286" i="1"/>
  <c r="P282" i="1"/>
  <c r="P278" i="1"/>
  <c r="P274" i="1"/>
  <c r="P270" i="1"/>
  <c r="P266" i="1"/>
  <c r="P262" i="1"/>
  <c r="P258" i="1"/>
  <c r="P254" i="1"/>
  <c r="P250" i="1"/>
  <c r="P246" i="1"/>
  <c r="P242" i="1"/>
  <c r="P238" i="1"/>
  <c r="P234" i="1"/>
  <c r="P230" i="1"/>
  <c r="P226" i="1"/>
  <c r="P222" i="1"/>
  <c r="P218" i="1"/>
  <c r="P214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353" i="1"/>
  <c r="P348" i="1"/>
  <c r="P343" i="1"/>
  <c r="P337" i="1"/>
  <c r="P332" i="1"/>
  <c r="P327" i="1"/>
  <c r="P321" i="1"/>
  <c r="P316" i="1"/>
  <c r="P311" i="1"/>
  <c r="P305" i="1"/>
  <c r="P300" i="1"/>
  <c r="P295" i="1"/>
  <c r="P289" i="1"/>
  <c r="P284" i="1"/>
  <c r="P279" i="1"/>
  <c r="P273" i="1"/>
  <c r="P268" i="1"/>
  <c r="P263" i="1"/>
  <c r="P257" i="1"/>
  <c r="P252" i="1"/>
  <c r="P247" i="1"/>
  <c r="P241" i="1"/>
  <c r="P236" i="1"/>
  <c r="P231" i="1"/>
  <c r="P225" i="1"/>
  <c r="P220" i="1"/>
  <c r="P215" i="1"/>
  <c r="P209" i="1"/>
  <c r="P204" i="1"/>
  <c r="P199" i="1"/>
  <c r="P193" i="1"/>
  <c r="P188" i="1"/>
  <c r="P183" i="1"/>
  <c r="P177" i="1"/>
  <c r="P172" i="1"/>
  <c r="P167" i="1"/>
  <c r="P161" i="1"/>
  <c r="P156" i="1"/>
  <c r="P151" i="1"/>
  <c r="P145" i="1"/>
  <c r="P140" i="1"/>
  <c r="P135" i="1"/>
  <c r="P129" i="1"/>
  <c r="P124" i="1"/>
  <c r="P119" i="1"/>
  <c r="P113" i="1"/>
  <c r="P108" i="1"/>
  <c r="P103" i="1"/>
  <c r="P97" i="1"/>
  <c r="P92" i="1"/>
  <c r="P87" i="1"/>
  <c r="P81" i="1"/>
  <c r="P76" i="1"/>
  <c r="P71" i="1"/>
  <c r="P65" i="1"/>
  <c r="P60" i="1"/>
  <c r="P55" i="1"/>
  <c r="P49" i="1"/>
  <c r="P44" i="1"/>
  <c r="P39" i="1"/>
  <c r="P33" i="1"/>
  <c r="P28" i="1"/>
  <c r="P23" i="1"/>
  <c r="P17" i="1"/>
  <c r="P13" i="1"/>
  <c r="P9" i="1"/>
  <c r="P5" i="1"/>
  <c r="P352" i="1"/>
  <c r="P347" i="1"/>
  <c r="P341" i="1"/>
  <c r="P336" i="1"/>
  <c r="P331" i="1"/>
  <c r="P325" i="1"/>
  <c r="P320" i="1"/>
  <c r="P315" i="1"/>
  <c r="P309" i="1"/>
  <c r="P304" i="1"/>
  <c r="P299" i="1"/>
  <c r="P293" i="1"/>
  <c r="P288" i="1"/>
  <c r="P283" i="1"/>
  <c r="P277" i="1"/>
  <c r="P272" i="1"/>
  <c r="P267" i="1"/>
  <c r="P261" i="1"/>
  <c r="P256" i="1"/>
  <c r="P251" i="1"/>
  <c r="P245" i="1"/>
  <c r="P240" i="1"/>
  <c r="P235" i="1"/>
  <c r="P229" i="1"/>
  <c r="P224" i="1"/>
  <c r="P219" i="1"/>
  <c r="P213" i="1"/>
  <c r="P208" i="1"/>
  <c r="P203" i="1"/>
  <c r="P197" i="1"/>
  <c r="P192" i="1"/>
  <c r="P187" i="1"/>
  <c r="P181" i="1"/>
  <c r="P176" i="1"/>
  <c r="P171" i="1"/>
  <c r="P165" i="1"/>
  <c r="P160" i="1"/>
  <c r="P155" i="1"/>
  <c r="P149" i="1"/>
  <c r="P144" i="1"/>
  <c r="P139" i="1"/>
  <c r="P133" i="1"/>
  <c r="P128" i="1"/>
  <c r="P123" i="1"/>
  <c r="P117" i="1"/>
  <c r="P112" i="1"/>
  <c r="P107" i="1"/>
  <c r="P101" i="1"/>
  <c r="P96" i="1"/>
  <c r="P91" i="1"/>
  <c r="P85" i="1"/>
  <c r="P80" i="1"/>
  <c r="P75" i="1"/>
  <c r="P69" i="1"/>
  <c r="P64" i="1"/>
  <c r="P59" i="1"/>
  <c r="P53" i="1"/>
  <c r="P48" i="1"/>
  <c r="P43" i="1"/>
  <c r="P37" i="1"/>
  <c r="P32" i="1"/>
  <c r="P27" i="1"/>
  <c r="P21" i="1"/>
  <c r="P16" i="1"/>
  <c r="P12" i="1"/>
  <c r="P8" i="1"/>
  <c r="P4" i="1"/>
  <c r="P351" i="1"/>
  <c r="P345" i="1"/>
  <c r="P340" i="1"/>
  <c r="P335" i="1"/>
  <c r="P329" i="1"/>
  <c r="P324" i="1"/>
  <c r="P319" i="1"/>
  <c r="P313" i="1"/>
  <c r="P308" i="1"/>
  <c r="P303" i="1"/>
  <c r="P297" i="1"/>
  <c r="P292" i="1"/>
  <c r="P287" i="1"/>
  <c r="P281" i="1"/>
  <c r="P276" i="1"/>
  <c r="P271" i="1"/>
  <c r="P265" i="1"/>
  <c r="P260" i="1"/>
  <c r="P349" i="1"/>
  <c r="P328" i="1"/>
  <c r="P307" i="1"/>
  <c r="P285" i="1"/>
  <c r="P264" i="1"/>
  <c r="P249" i="1"/>
  <c r="P239" i="1"/>
  <c r="P228" i="1"/>
  <c r="P217" i="1"/>
  <c r="P207" i="1"/>
  <c r="P196" i="1"/>
  <c r="P185" i="1"/>
  <c r="P175" i="1"/>
  <c r="P164" i="1"/>
  <c r="P153" i="1"/>
  <c r="P143" i="1"/>
  <c r="P132" i="1"/>
  <c r="P121" i="1"/>
  <c r="P111" i="1"/>
  <c r="P100" i="1"/>
  <c r="P89" i="1"/>
  <c r="P79" i="1"/>
  <c r="P68" i="1"/>
  <c r="P57" i="1"/>
  <c r="P47" i="1"/>
  <c r="P36" i="1"/>
  <c r="P25" i="1"/>
  <c r="P15" i="1"/>
  <c r="P7" i="1"/>
  <c r="P312" i="1"/>
  <c r="P253" i="1"/>
  <c r="P232" i="1"/>
  <c r="P211" i="1"/>
  <c r="P179" i="1"/>
  <c r="P344" i="1"/>
  <c r="P323" i="1"/>
  <c r="P301" i="1"/>
  <c r="P280" i="1"/>
  <c r="P259" i="1"/>
  <c r="P248" i="1"/>
  <c r="P237" i="1"/>
  <c r="P227" i="1"/>
  <c r="P216" i="1"/>
  <c r="P205" i="1"/>
  <c r="P195" i="1"/>
  <c r="P184" i="1"/>
  <c r="P173" i="1"/>
  <c r="P163" i="1"/>
  <c r="P152" i="1"/>
  <c r="P141" i="1"/>
  <c r="P131" i="1"/>
  <c r="P120" i="1"/>
  <c r="P109" i="1"/>
  <c r="P99" i="1"/>
  <c r="P88" i="1"/>
  <c r="P77" i="1"/>
  <c r="P67" i="1"/>
  <c r="P56" i="1"/>
  <c r="P45" i="1"/>
  <c r="P35" i="1"/>
  <c r="P24" i="1"/>
  <c r="P14" i="1"/>
  <c r="P6" i="1"/>
  <c r="P333" i="1"/>
  <c r="P221" i="1"/>
  <c r="P189" i="1"/>
  <c r="P157" i="1"/>
  <c r="P125" i="1"/>
  <c r="P104" i="1"/>
  <c r="P83" i="1"/>
  <c r="P61" i="1"/>
  <c r="P40" i="1"/>
  <c r="P19" i="1"/>
  <c r="P339" i="1"/>
  <c r="P317" i="1"/>
  <c r="P296" i="1"/>
  <c r="P275" i="1"/>
  <c r="P255" i="1"/>
  <c r="P244" i="1"/>
  <c r="P233" i="1"/>
  <c r="P223" i="1"/>
  <c r="P212" i="1"/>
  <c r="P201" i="1"/>
  <c r="P191" i="1"/>
  <c r="P180" i="1"/>
  <c r="P169" i="1"/>
  <c r="P159" i="1"/>
  <c r="P148" i="1"/>
  <c r="P137" i="1"/>
  <c r="P127" i="1"/>
  <c r="P116" i="1"/>
  <c r="P105" i="1"/>
  <c r="P95" i="1"/>
  <c r="P84" i="1"/>
  <c r="P73" i="1"/>
  <c r="P63" i="1"/>
  <c r="P52" i="1"/>
  <c r="P41" i="1"/>
  <c r="P31" i="1"/>
  <c r="P20" i="1"/>
  <c r="P11" i="1"/>
  <c r="P3" i="1"/>
  <c r="P291" i="1"/>
  <c r="P269" i="1"/>
  <c r="P243" i="1"/>
  <c r="P200" i="1"/>
  <c r="P168" i="1"/>
  <c r="P147" i="1"/>
  <c r="P136" i="1"/>
  <c r="P115" i="1"/>
  <c r="P93" i="1"/>
  <c r="P72" i="1"/>
  <c r="P51" i="1"/>
  <c r="P29" i="1"/>
  <c r="P10" i="1"/>
  <c r="L353" i="1"/>
  <c r="L349" i="1"/>
  <c r="L345" i="1"/>
  <c r="L341" i="1"/>
  <c r="L337" i="1"/>
  <c r="L333" i="1"/>
  <c r="L329" i="1"/>
  <c r="L325" i="1"/>
  <c r="L321" i="1"/>
  <c r="L317" i="1"/>
  <c r="L313" i="1"/>
  <c r="L309" i="1"/>
  <c r="L305" i="1"/>
  <c r="L301" i="1"/>
  <c r="L297" i="1"/>
  <c r="L293" i="1"/>
  <c r="L289" i="1"/>
  <c r="L285" i="1"/>
  <c r="L281" i="1"/>
  <c r="L277" i="1"/>
  <c r="L273" i="1"/>
  <c r="L269" i="1"/>
  <c r="L265" i="1"/>
  <c r="L261" i="1"/>
  <c r="L257" i="1"/>
  <c r="L253" i="1"/>
  <c r="L249" i="1"/>
  <c r="L245" i="1"/>
  <c r="L241" i="1"/>
  <c r="L237" i="1"/>
  <c r="L233" i="1"/>
  <c r="L229" i="1"/>
  <c r="L225" i="1"/>
  <c r="L221" i="1"/>
  <c r="L217" i="1"/>
  <c r="L213" i="1"/>
  <c r="L209" i="1"/>
  <c r="L205" i="1"/>
  <c r="L201" i="1"/>
  <c r="L197" i="1"/>
  <c r="L193" i="1"/>
  <c r="L189" i="1"/>
  <c r="L185" i="1"/>
  <c r="L181" i="1"/>
  <c r="L177" i="1"/>
  <c r="L173" i="1"/>
  <c r="L169" i="1"/>
  <c r="L165" i="1"/>
  <c r="L161" i="1"/>
  <c r="L157" i="1"/>
  <c r="L153" i="1"/>
  <c r="L149" i="1"/>
  <c r="L145" i="1"/>
  <c r="L141" i="1"/>
  <c r="L137" i="1"/>
  <c r="L133" i="1"/>
  <c r="L129" i="1"/>
  <c r="L125" i="1"/>
  <c r="L121" i="1"/>
  <c r="L117" i="1"/>
  <c r="L113" i="1"/>
  <c r="L109" i="1"/>
  <c r="L105" i="1"/>
  <c r="L101" i="1"/>
  <c r="L97" i="1"/>
  <c r="L93" i="1"/>
  <c r="L89" i="1"/>
  <c r="L85" i="1"/>
  <c r="L81" i="1"/>
  <c r="L77" i="1"/>
  <c r="L73" i="1"/>
  <c r="L69" i="1"/>
  <c r="L65" i="1"/>
  <c r="L61" i="1"/>
  <c r="L57" i="1"/>
  <c r="L53" i="1"/>
  <c r="L49" i="1"/>
  <c r="L45" i="1"/>
  <c r="L41" i="1"/>
  <c r="L37" i="1"/>
  <c r="L33" i="1"/>
  <c r="L29" i="1"/>
  <c r="L25" i="1"/>
  <c r="L21" i="1"/>
  <c r="L17" i="1"/>
  <c r="L351" i="1"/>
  <c r="L347" i="1"/>
  <c r="L343" i="1"/>
  <c r="L339" i="1"/>
  <c r="L335" i="1"/>
  <c r="L331" i="1"/>
  <c r="L327" i="1"/>
  <c r="L323" i="1"/>
  <c r="L319" i="1"/>
  <c r="L315" i="1"/>
  <c r="L311" i="1"/>
  <c r="L307" i="1"/>
  <c r="L303" i="1"/>
  <c r="L299" i="1"/>
  <c r="L295" i="1"/>
  <c r="L291" i="1"/>
  <c r="L287" i="1"/>
  <c r="L283" i="1"/>
  <c r="L279" i="1"/>
  <c r="L275" i="1"/>
  <c r="L271" i="1"/>
  <c r="L267" i="1"/>
  <c r="L263" i="1"/>
  <c r="L259" i="1"/>
  <c r="L255" i="1"/>
  <c r="L251" i="1"/>
  <c r="L247" i="1"/>
  <c r="L243" i="1"/>
  <c r="L239" i="1"/>
  <c r="L235" i="1"/>
  <c r="L231" i="1"/>
  <c r="L227" i="1"/>
  <c r="L223" i="1"/>
  <c r="L219" i="1"/>
  <c r="L215" i="1"/>
  <c r="L211" i="1"/>
  <c r="L207" i="1"/>
  <c r="L203" i="1"/>
  <c r="L199" i="1"/>
  <c r="L195" i="1"/>
  <c r="L191" i="1"/>
  <c r="L187" i="1"/>
  <c r="L183" i="1"/>
  <c r="L179" i="1"/>
  <c r="L175" i="1"/>
  <c r="L171" i="1"/>
  <c r="L167" i="1"/>
  <c r="L163" i="1"/>
  <c r="L159" i="1"/>
  <c r="L155" i="1"/>
  <c r="L151" i="1"/>
  <c r="L147" i="1"/>
  <c r="L143" i="1"/>
  <c r="L350" i="1"/>
  <c r="L346" i="1"/>
  <c r="L342" i="1"/>
  <c r="L338" i="1"/>
  <c r="L334" i="1"/>
  <c r="L330" i="1"/>
  <c r="L326" i="1"/>
  <c r="L322" i="1"/>
  <c r="L318" i="1"/>
  <c r="L314" i="1"/>
  <c r="L310" i="1"/>
  <c r="L306" i="1"/>
  <c r="L302" i="1"/>
  <c r="L298" i="1"/>
  <c r="L294" i="1"/>
  <c r="L290" i="1"/>
  <c r="L286" i="1"/>
  <c r="L282" i="1"/>
  <c r="L278" i="1"/>
  <c r="L274" i="1"/>
  <c r="L270" i="1"/>
  <c r="L266" i="1"/>
  <c r="L262" i="1"/>
  <c r="L258" i="1"/>
  <c r="L254" i="1"/>
  <c r="L250" i="1"/>
  <c r="L246" i="1"/>
  <c r="L242" i="1"/>
  <c r="L238" i="1"/>
  <c r="L234" i="1"/>
  <c r="L230" i="1"/>
  <c r="L226" i="1"/>
  <c r="L222" i="1"/>
  <c r="L218" i="1"/>
  <c r="L214" i="1"/>
  <c r="L210" i="1"/>
  <c r="L206" i="1"/>
  <c r="L202" i="1"/>
  <c r="L198" i="1"/>
  <c r="L194" i="1"/>
  <c r="L190" i="1"/>
  <c r="L186" i="1"/>
  <c r="L182" i="1"/>
  <c r="L178" i="1"/>
  <c r="L174" i="1"/>
  <c r="L170" i="1"/>
  <c r="L166" i="1"/>
  <c r="L162" i="1"/>
  <c r="L158" i="1"/>
  <c r="L154" i="1"/>
  <c r="L150" i="1"/>
  <c r="L146" i="1"/>
  <c r="L142" i="1"/>
  <c r="L352" i="1"/>
  <c r="L336" i="1"/>
  <c r="L320" i="1"/>
  <c r="L304" i="1"/>
  <c r="L288" i="1"/>
  <c r="L272" i="1"/>
  <c r="L256" i="1"/>
  <c r="L240" i="1"/>
  <c r="L224" i="1"/>
  <c r="L208" i="1"/>
  <c r="L192" i="1"/>
  <c r="L176" i="1"/>
  <c r="L160" i="1"/>
  <c r="L144" i="1"/>
  <c r="L136" i="1"/>
  <c r="L131" i="1"/>
  <c r="L126" i="1"/>
  <c r="L120" i="1"/>
  <c r="L115" i="1"/>
  <c r="L110" i="1"/>
  <c r="L104" i="1"/>
  <c r="L99" i="1"/>
  <c r="L94" i="1"/>
  <c r="L88" i="1"/>
  <c r="L83" i="1"/>
  <c r="L78" i="1"/>
  <c r="L72" i="1"/>
  <c r="L67" i="1"/>
  <c r="L62" i="1"/>
  <c r="L56" i="1"/>
  <c r="L51" i="1"/>
  <c r="L46" i="1"/>
  <c r="L40" i="1"/>
  <c r="L35" i="1"/>
  <c r="L30" i="1"/>
  <c r="L24" i="1"/>
  <c r="L19" i="1"/>
  <c r="L14" i="1"/>
  <c r="L10" i="1"/>
  <c r="L6" i="1"/>
  <c r="L308" i="1"/>
  <c r="L260" i="1"/>
  <c r="L228" i="1"/>
  <c r="L148" i="1"/>
  <c r="L122" i="1"/>
  <c r="L106" i="1"/>
  <c r="L84" i="1"/>
  <c r="L68" i="1"/>
  <c r="L47" i="1"/>
  <c r="L31" i="1"/>
  <c r="L11" i="1"/>
  <c r="L348" i="1"/>
  <c r="L332" i="1"/>
  <c r="L316" i="1"/>
  <c r="L300" i="1"/>
  <c r="L284" i="1"/>
  <c r="L268" i="1"/>
  <c r="L252" i="1"/>
  <c r="L236" i="1"/>
  <c r="L220" i="1"/>
  <c r="L204" i="1"/>
  <c r="L188" i="1"/>
  <c r="L172" i="1"/>
  <c r="L156" i="1"/>
  <c r="L140" i="1"/>
  <c r="L135" i="1"/>
  <c r="L130" i="1"/>
  <c r="L124" i="1"/>
  <c r="L119" i="1"/>
  <c r="L114" i="1"/>
  <c r="L108" i="1"/>
  <c r="L103" i="1"/>
  <c r="L98" i="1"/>
  <c r="L92" i="1"/>
  <c r="L87" i="1"/>
  <c r="L82" i="1"/>
  <c r="L76" i="1"/>
  <c r="L71" i="1"/>
  <c r="L66" i="1"/>
  <c r="L60" i="1"/>
  <c r="L55" i="1"/>
  <c r="L50" i="1"/>
  <c r="L44" i="1"/>
  <c r="L39" i="1"/>
  <c r="L34" i="1"/>
  <c r="L28" i="1"/>
  <c r="L23" i="1"/>
  <c r="L18" i="1"/>
  <c r="L13" i="1"/>
  <c r="L9" i="1"/>
  <c r="L5" i="1"/>
  <c r="L340" i="1"/>
  <c r="L292" i="1"/>
  <c r="L244" i="1"/>
  <c r="L196" i="1"/>
  <c r="L180" i="1"/>
  <c r="L138" i="1"/>
  <c r="L127" i="1"/>
  <c r="L116" i="1"/>
  <c r="L100" i="1"/>
  <c r="L90" i="1"/>
  <c r="L79" i="1"/>
  <c r="L63" i="1"/>
  <c r="L52" i="1"/>
  <c r="L42" i="1"/>
  <c r="L26" i="1"/>
  <c r="L15" i="1"/>
  <c r="L7" i="1"/>
  <c r="L344" i="1"/>
  <c r="L328" i="1"/>
  <c r="L312" i="1"/>
  <c r="L296" i="1"/>
  <c r="L280" i="1"/>
  <c r="L264" i="1"/>
  <c r="L248" i="1"/>
  <c r="L232" i="1"/>
  <c r="L216" i="1"/>
  <c r="L200" i="1"/>
  <c r="L184" i="1"/>
  <c r="L168" i="1"/>
  <c r="L152" i="1"/>
  <c r="L139" i="1"/>
  <c r="L134" i="1"/>
  <c r="L128" i="1"/>
  <c r="L123" i="1"/>
  <c r="L118" i="1"/>
  <c r="L112" i="1"/>
  <c r="L107" i="1"/>
  <c r="L102" i="1"/>
  <c r="L96" i="1"/>
  <c r="L91" i="1"/>
  <c r="L86" i="1"/>
  <c r="L80" i="1"/>
  <c r="L75" i="1"/>
  <c r="L70" i="1"/>
  <c r="L64" i="1"/>
  <c r="L59" i="1"/>
  <c r="L54" i="1"/>
  <c r="L48" i="1"/>
  <c r="L43" i="1"/>
  <c r="L38" i="1"/>
  <c r="L32" i="1"/>
  <c r="L27" i="1"/>
  <c r="L22" i="1"/>
  <c r="L16" i="1"/>
  <c r="L12" i="1"/>
  <c r="L8" i="1"/>
  <c r="L4" i="1"/>
  <c r="L324" i="1"/>
  <c r="L276" i="1"/>
  <c r="L212" i="1"/>
  <c r="L164" i="1"/>
  <c r="L132" i="1"/>
  <c r="L111" i="1"/>
  <c r="L95" i="1"/>
  <c r="L74" i="1"/>
  <c r="L58" i="1"/>
  <c r="L36" i="1"/>
  <c r="L20" i="1"/>
  <c r="L3" i="1"/>
</calcChain>
</file>

<file path=xl/sharedStrings.xml><?xml version="1.0" encoding="utf-8"?>
<sst xmlns="http://schemas.openxmlformats.org/spreadsheetml/2006/main" count="3472" uniqueCount="794">
  <si>
    <t>DOR Code</t>
  </si>
  <si>
    <t>Municipality</t>
  </si>
  <si>
    <t>County</t>
  </si>
  <si>
    <t>2015 Population</t>
  </si>
  <si>
    <t>FY 2019 Single Family Tax Bill</t>
  </si>
  <si>
    <t>2016 EQV Per Capita</t>
  </si>
  <si>
    <t>Land Area</t>
  </si>
  <si>
    <t>Population Density</t>
  </si>
  <si>
    <t>2013 Total Road Miles</t>
  </si>
  <si>
    <t>001</t>
  </si>
  <si>
    <t>Abington</t>
  </si>
  <si>
    <t>PLYMOUTH</t>
  </si>
  <si>
    <t>002</t>
  </si>
  <si>
    <t>Acton</t>
  </si>
  <si>
    <t>MIDDLESEX</t>
  </si>
  <si>
    <t>003</t>
  </si>
  <si>
    <t>Acushnet</t>
  </si>
  <si>
    <t>BRISTOL</t>
  </si>
  <si>
    <t>004</t>
  </si>
  <si>
    <t>Adams</t>
  </si>
  <si>
    <t>BERKSHIRE</t>
  </si>
  <si>
    <t>005</t>
  </si>
  <si>
    <t>Agawam</t>
  </si>
  <si>
    <t>HAMPDEN</t>
  </si>
  <si>
    <t>006</t>
  </si>
  <si>
    <t>Alford</t>
  </si>
  <si>
    <t>007</t>
  </si>
  <si>
    <t>Amesbury</t>
  </si>
  <si>
    <t>ESSEX</t>
  </si>
  <si>
    <t>008</t>
  </si>
  <si>
    <t>Amherst</t>
  </si>
  <si>
    <t>HAMPSHIRE</t>
  </si>
  <si>
    <t>009</t>
  </si>
  <si>
    <t>Andover</t>
  </si>
  <si>
    <t>010</t>
  </si>
  <si>
    <t>Arlington</t>
  </si>
  <si>
    <t>011</t>
  </si>
  <si>
    <t>Ashburnham</t>
  </si>
  <si>
    <t>WORCESTER</t>
  </si>
  <si>
    <t>012</t>
  </si>
  <si>
    <t>Ashby</t>
  </si>
  <si>
    <t>013</t>
  </si>
  <si>
    <t>Ashfield</t>
  </si>
  <si>
    <t>FRANKLIN</t>
  </si>
  <si>
    <t>014</t>
  </si>
  <si>
    <t>Ashland</t>
  </si>
  <si>
    <t>015</t>
  </si>
  <si>
    <t>Athol</t>
  </si>
  <si>
    <t>016</t>
  </si>
  <si>
    <t>Attleboro</t>
  </si>
  <si>
    <t>017</t>
  </si>
  <si>
    <t>Auburn</t>
  </si>
  <si>
    <t>018</t>
  </si>
  <si>
    <t>Avon</t>
  </si>
  <si>
    <t>NORFOLK</t>
  </si>
  <si>
    <t>019</t>
  </si>
  <si>
    <t>Ayer</t>
  </si>
  <si>
    <t>020</t>
  </si>
  <si>
    <t>Barnstable</t>
  </si>
  <si>
    <t>BARNSTABLE</t>
  </si>
  <si>
    <t/>
  </si>
  <si>
    <t>021</t>
  </si>
  <si>
    <t>Barre</t>
  </si>
  <si>
    <t>022</t>
  </si>
  <si>
    <t>Becket</t>
  </si>
  <si>
    <t>023</t>
  </si>
  <si>
    <t>Bedford</t>
  </si>
  <si>
    <t>024</t>
  </si>
  <si>
    <t>Belchertown</t>
  </si>
  <si>
    <t>025</t>
  </si>
  <si>
    <t>Bellingham</t>
  </si>
  <si>
    <t>026</t>
  </si>
  <si>
    <t>Belmont</t>
  </si>
  <si>
    <t>027</t>
  </si>
  <si>
    <t>Berkley</t>
  </si>
  <si>
    <t>028</t>
  </si>
  <si>
    <t>Berlin</t>
  </si>
  <si>
    <t>029</t>
  </si>
  <si>
    <t>Bernardston</t>
  </si>
  <si>
    <t>030</t>
  </si>
  <si>
    <t>Beverly</t>
  </si>
  <si>
    <t>031</t>
  </si>
  <si>
    <t>Billerica</t>
  </si>
  <si>
    <t>032</t>
  </si>
  <si>
    <t>Blackstone</t>
  </si>
  <si>
    <t>033</t>
  </si>
  <si>
    <t>Blandford</t>
  </si>
  <si>
    <t>034</t>
  </si>
  <si>
    <t>Bolton</t>
  </si>
  <si>
    <t>035</t>
  </si>
  <si>
    <t>Boston</t>
  </si>
  <si>
    <t>SUFFOLK</t>
  </si>
  <si>
    <t>036</t>
  </si>
  <si>
    <t>Bourne</t>
  </si>
  <si>
    <t>037</t>
  </si>
  <si>
    <t>Boxborough</t>
  </si>
  <si>
    <t>038</t>
  </si>
  <si>
    <t>Boxford</t>
  </si>
  <si>
    <t>039</t>
  </si>
  <si>
    <t>Boylston</t>
  </si>
  <si>
    <t>040</t>
  </si>
  <si>
    <t>Braintree</t>
  </si>
  <si>
    <t>041</t>
  </si>
  <si>
    <t>Brewster</t>
  </si>
  <si>
    <t>042</t>
  </si>
  <si>
    <t>Bridgewater</t>
  </si>
  <si>
    <t>043</t>
  </si>
  <si>
    <t>Brimfield</t>
  </si>
  <si>
    <t>044</t>
  </si>
  <si>
    <t>Brockton</t>
  </si>
  <si>
    <t>045</t>
  </si>
  <si>
    <t>Brookfield</t>
  </si>
  <si>
    <t>046</t>
  </si>
  <si>
    <t>Brookline</t>
  </si>
  <si>
    <t>047</t>
  </si>
  <si>
    <t>Buckland</t>
  </si>
  <si>
    <t>048</t>
  </si>
  <si>
    <t>Burlington</t>
  </si>
  <si>
    <t>049</t>
  </si>
  <si>
    <t>Cambridge</t>
  </si>
  <si>
    <t>050</t>
  </si>
  <si>
    <t>Canton</t>
  </si>
  <si>
    <t>051</t>
  </si>
  <si>
    <t>Carlisle</t>
  </si>
  <si>
    <t>052</t>
  </si>
  <si>
    <t>Carver</t>
  </si>
  <si>
    <t>053</t>
  </si>
  <si>
    <t>Charlemont</t>
  </si>
  <si>
    <t>054</t>
  </si>
  <si>
    <t>Charlton</t>
  </si>
  <si>
    <t>055</t>
  </si>
  <si>
    <t>Chatham</t>
  </si>
  <si>
    <t>056</t>
  </si>
  <si>
    <t>Chelmsford</t>
  </si>
  <si>
    <t>057</t>
  </si>
  <si>
    <t>Chelsea</t>
  </si>
  <si>
    <t>058</t>
  </si>
  <si>
    <t>Cheshire</t>
  </si>
  <si>
    <t>059</t>
  </si>
  <si>
    <t>Chester</t>
  </si>
  <si>
    <t>060</t>
  </si>
  <si>
    <t>Chesterfield</t>
  </si>
  <si>
    <t>061</t>
  </si>
  <si>
    <t>Chicopee</t>
  </si>
  <si>
    <t>062</t>
  </si>
  <si>
    <t>Chilmark</t>
  </si>
  <si>
    <t>DUKES</t>
  </si>
  <si>
    <t>063</t>
  </si>
  <si>
    <t>Clarksburg</t>
  </si>
  <si>
    <t>064</t>
  </si>
  <si>
    <t>Clinton</t>
  </si>
  <si>
    <t>065</t>
  </si>
  <si>
    <t>Cohasset</t>
  </si>
  <si>
    <t>066</t>
  </si>
  <si>
    <t>Colrain</t>
  </si>
  <si>
    <t>067</t>
  </si>
  <si>
    <t>Concord</t>
  </si>
  <si>
    <t>068</t>
  </si>
  <si>
    <t>Conway</t>
  </si>
  <si>
    <t>069</t>
  </si>
  <si>
    <t>Cummington</t>
  </si>
  <si>
    <t>070</t>
  </si>
  <si>
    <t>Dalton</t>
  </si>
  <si>
    <t>071</t>
  </si>
  <si>
    <t>Danvers</t>
  </si>
  <si>
    <t>072</t>
  </si>
  <si>
    <t>Dartmouth</t>
  </si>
  <si>
    <t>073</t>
  </si>
  <si>
    <t>Dedham</t>
  </si>
  <si>
    <t>074</t>
  </si>
  <si>
    <t>Deerfield</t>
  </si>
  <si>
    <t>075</t>
  </si>
  <si>
    <t>Dennis</t>
  </si>
  <si>
    <t>076</t>
  </si>
  <si>
    <t>Dighton</t>
  </si>
  <si>
    <t>077</t>
  </si>
  <si>
    <t>Douglas</t>
  </si>
  <si>
    <t>078</t>
  </si>
  <si>
    <t>Dover</t>
  </si>
  <si>
    <t>079</t>
  </si>
  <si>
    <t>Dracut</t>
  </si>
  <si>
    <t>080</t>
  </si>
  <si>
    <t>Dudley</t>
  </si>
  <si>
    <t>081</t>
  </si>
  <si>
    <t>Dunstable</t>
  </si>
  <si>
    <t>082</t>
  </si>
  <si>
    <t>Duxbury</t>
  </si>
  <si>
    <t>083</t>
  </si>
  <si>
    <t>East Bridgewater</t>
  </si>
  <si>
    <t>084</t>
  </si>
  <si>
    <t>East Brookfield</t>
  </si>
  <si>
    <t>085</t>
  </si>
  <si>
    <t>East Longmeadow</t>
  </si>
  <si>
    <t>086</t>
  </si>
  <si>
    <t>Eastham</t>
  </si>
  <si>
    <t>087</t>
  </si>
  <si>
    <t>Easthampton</t>
  </si>
  <si>
    <t>088</t>
  </si>
  <si>
    <t>Easton</t>
  </si>
  <si>
    <t>089</t>
  </si>
  <si>
    <t>Edgartown</t>
  </si>
  <si>
    <t>090</t>
  </si>
  <si>
    <t>Egremont</t>
  </si>
  <si>
    <t>091</t>
  </si>
  <si>
    <t>Erving</t>
  </si>
  <si>
    <t>092</t>
  </si>
  <si>
    <t>Essex</t>
  </si>
  <si>
    <t>093</t>
  </si>
  <si>
    <t>Everett</t>
  </si>
  <si>
    <t>094</t>
  </si>
  <si>
    <t>Fairhaven</t>
  </si>
  <si>
    <t>095</t>
  </si>
  <si>
    <t>Fall River</t>
  </si>
  <si>
    <t>096</t>
  </si>
  <si>
    <t>Falmouth</t>
  </si>
  <si>
    <t>097</t>
  </si>
  <si>
    <t>Fitchburg</t>
  </si>
  <si>
    <t>098</t>
  </si>
  <si>
    <t>Florida</t>
  </si>
  <si>
    <t>099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</si>
  <si>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</si>
  <si>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</si>
  <si>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</si>
  <si>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</si>
  <si>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</si>
  <si>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</si>
  <si>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</si>
  <si>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</si>
  <si>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</si>
  <si>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104</t>
  </si>
  <si>
    <t>Aquinnah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</si>
  <si>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</si>
  <si>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</si>
  <si>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</si>
  <si>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</si>
  <si>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</si>
  <si>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</si>
  <si>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</si>
  <si>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</si>
  <si>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</si>
  <si>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</si>
  <si>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</si>
  <si>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</si>
  <si>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</si>
  <si>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</si>
  <si>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</si>
  <si>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</si>
  <si>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</si>
  <si>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</si>
  <si>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</si>
  <si>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</si>
  <si>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</si>
  <si>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</si>
  <si>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</si>
  <si>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</si>
  <si>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</si>
  <si>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</si>
  <si>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</si>
  <si>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</si>
  <si>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</si>
  <si>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</si>
  <si>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</si>
  <si>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</si>
  <si>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</si>
  <si>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</si>
  <si>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</si>
  <si>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</si>
  <si>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</si>
  <si>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</si>
  <si>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</si>
  <si>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</si>
  <si>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</si>
  <si>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</si>
  <si>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</si>
  <si>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</si>
  <si>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</si>
  <si>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</si>
  <si>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</si>
  <si>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</si>
  <si>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</si>
  <si>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</si>
  <si>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</si>
  <si>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</si>
  <si>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</si>
  <si>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</si>
  <si>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</si>
  <si>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</si>
  <si>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</si>
  <si>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</si>
  <si>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</si>
  <si>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</si>
  <si>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</si>
  <si>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</si>
  <si>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</si>
  <si>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</si>
  <si>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</si>
  <si>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</si>
  <si>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</si>
  <si>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</si>
  <si>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</si>
  <si>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</si>
  <si>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</si>
  <si>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</si>
  <si>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</si>
  <si>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</si>
  <si>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</si>
  <si>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</si>
  <si>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</si>
  <si>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</si>
  <si>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</si>
  <si>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</si>
  <si>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</si>
  <si>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</si>
  <si>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</si>
  <si>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</si>
  <si>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</si>
  <si>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</si>
  <si>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</si>
  <si>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</si>
  <si>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</si>
  <si>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</si>
  <si>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</si>
  <si>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</si>
  <si>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</si>
  <si>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</si>
  <si>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</si>
  <si>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</si>
  <si>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</si>
  <si>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</si>
  <si>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</si>
  <si>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</si>
  <si>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</si>
  <si>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</si>
  <si>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</si>
  <si>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</si>
  <si>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</si>
  <si>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</si>
  <si>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</si>
  <si>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</si>
  <si>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</si>
  <si>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</si>
  <si>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</si>
  <si>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</si>
  <si>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</si>
  <si>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</si>
  <si>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</si>
  <si>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</si>
  <si>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</si>
  <si>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</si>
  <si>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</si>
  <si>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</si>
  <si>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</si>
  <si>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</si>
  <si>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</si>
  <si>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 By The Sea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</si>
  <si>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</si>
  <si>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</si>
  <si>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</si>
  <si>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</si>
  <si>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</si>
  <si>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</si>
  <si>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</si>
  <si>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</si>
  <si>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</si>
  <si>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</si>
  <si>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</si>
  <si>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</si>
  <si>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</si>
  <si>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</si>
  <si>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</si>
  <si>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</si>
  <si>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</si>
  <si>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</si>
  <si>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</si>
  <si>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</si>
  <si>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</si>
  <si>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</si>
  <si>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</si>
  <si>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</si>
  <si>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</si>
  <si>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</si>
  <si>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</si>
  <si>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</si>
  <si>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</si>
  <si>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</si>
  <si>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</si>
  <si>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</si>
  <si>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</si>
  <si>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</si>
  <si>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</si>
  <si>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</si>
  <si>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</si>
  <si>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</si>
  <si>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</si>
  <si>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</si>
  <si>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</si>
  <si>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</si>
  <si>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</si>
  <si>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</si>
  <si>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</si>
  <si>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</si>
  <si>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</si>
  <si>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</si>
  <si>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</si>
  <si>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</si>
  <si>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</si>
  <si>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</si>
  <si>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</si>
  <si>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</si>
  <si>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</si>
  <si>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</si>
  <si>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</si>
  <si>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</si>
  <si>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</si>
  <si>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</si>
  <si>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197</t>
  </si>
  <si>
    <t>Nantucket</t>
  </si>
  <si>
    <t>NANTUCKET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</si>
  <si>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</si>
  <si>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</si>
  <si>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</si>
  <si>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</si>
  <si>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</si>
  <si>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</si>
  <si>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</si>
  <si>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</si>
  <si>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</si>
  <si>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</si>
  <si>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</si>
  <si>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</si>
  <si>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</si>
  <si>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</si>
  <si>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</si>
  <si>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</si>
  <si>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</si>
  <si>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</si>
  <si>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</si>
  <si>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</si>
  <si>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</si>
  <si>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</si>
  <si>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</si>
  <si>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</si>
  <si>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</si>
  <si>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</si>
  <si>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</si>
  <si>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</si>
  <si>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</si>
  <si>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</si>
  <si>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</si>
  <si>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</si>
  <si>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</si>
  <si>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</si>
  <si>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</si>
  <si>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</si>
  <si>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</si>
  <si>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</si>
  <si>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</si>
  <si>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</si>
  <si>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</si>
  <si>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</si>
  <si>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</si>
  <si>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</si>
  <si>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</si>
  <si>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</si>
  <si>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</si>
  <si>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</si>
  <si>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</si>
  <si>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</si>
  <si>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</si>
  <si>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</si>
  <si>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</si>
  <si>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</si>
  <si>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</si>
  <si>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</si>
  <si>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</si>
  <si>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</si>
  <si>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</si>
  <si>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</si>
  <si>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</si>
  <si>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</si>
  <si>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</si>
  <si>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</si>
  <si>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</si>
  <si>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</si>
  <si>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</si>
  <si>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</si>
  <si>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</si>
  <si>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</si>
  <si>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</si>
  <si>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</si>
  <si>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</si>
  <si>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</si>
  <si>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</si>
  <si>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</si>
  <si>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</si>
  <si>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</si>
  <si>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</si>
  <si>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</si>
  <si>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</si>
  <si>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</si>
  <si>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</si>
  <si>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</si>
  <si>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</si>
  <si>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</si>
  <si>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</si>
  <si>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</si>
  <si>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</si>
  <si>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</si>
  <si>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</si>
  <si>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</si>
  <si>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</si>
  <si>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</si>
  <si>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</si>
  <si>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</si>
  <si>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</si>
  <si>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</si>
  <si>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</si>
  <si>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</si>
  <si>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</si>
  <si>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</si>
  <si>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</si>
  <si>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</si>
  <si>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</si>
  <si>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</si>
  <si>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</si>
  <si>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</si>
  <si>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</si>
  <si>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</si>
  <si>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</si>
  <si>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</si>
  <si>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</si>
  <si>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</si>
  <si>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</si>
  <si>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</si>
  <si>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</si>
  <si>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</si>
  <si>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</si>
  <si>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</si>
  <si>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</si>
  <si>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</si>
  <si>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</si>
  <si>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</si>
  <si>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</si>
  <si>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</si>
  <si>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</si>
  <si>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</si>
  <si>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</si>
  <si>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</si>
  <si>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</si>
  <si>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</si>
  <si>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</si>
  <si>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</si>
  <si>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</si>
  <si>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</si>
  <si>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</si>
  <si>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</si>
  <si>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</si>
  <si>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</si>
  <si>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</si>
  <si>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</si>
  <si>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</si>
  <si>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</si>
  <si>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</si>
  <si>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</si>
  <si>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</si>
  <si>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</si>
  <si>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</si>
  <si>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</si>
  <si>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</si>
  <si>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</si>
  <si>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</si>
  <si>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</si>
  <si>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</si>
  <si>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</si>
  <si>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</si>
  <si>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</si>
  <si>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</si>
  <si>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</si>
  <si>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</si>
  <si>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</si>
  <si>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</si>
  <si>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</si>
  <si>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</si>
  <si>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</si>
  <si>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</si>
  <si>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</si>
  <si>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</si>
  <si>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</si>
  <si>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</si>
  <si>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</si>
  <si>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</si>
  <si>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</si>
  <si>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</si>
  <si>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</si>
  <si>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</si>
  <si>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</si>
  <si>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</si>
  <si>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</si>
  <si>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</si>
  <si>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</si>
  <si>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</si>
  <si>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</si>
  <si>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</si>
  <si>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</si>
  <si>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</si>
  <si>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</si>
  <si>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</si>
  <si>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</si>
  <si>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</si>
  <si>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</si>
  <si>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</si>
  <si>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</si>
  <si>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</si>
  <si>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</si>
  <si>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</si>
  <si>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</si>
  <si>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</si>
  <si>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</si>
  <si>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</si>
  <si>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</si>
  <si>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</si>
  <si>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</si>
  <si>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</si>
  <si>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</si>
  <si>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</si>
  <si>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</si>
  <si>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</si>
  <si>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</si>
  <si>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</si>
  <si>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</si>
  <si>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</si>
  <si>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</si>
  <si>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</si>
  <si>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</si>
  <si>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</si>
  <si>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</si>
  <si>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</si>
  <si>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</si>
  <si>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</si>
  <si>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</si>
  <si>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</si>
  <si>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</si>
  <si>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</si>
  <si>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</si>
  <si>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</si>
  <si>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</si>
  <si>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</si>
  <si>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</si>
  <si>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</si>
  <si>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</si>
  <si>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</si>
  <si>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</si>
  <si>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</si>
  <si>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</si>
  <si>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</si>
  <si>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</si>
  <si>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</si>
  <si>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</si>
  <si>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</si>
  <si>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</si>
  <si>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</si>
  <si>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</si>
  <si>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</si>
  <si>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</si>
  <si>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</si>
  <si>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</si>
  <si>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</si>
  <si>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</si>
  <si>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</si>
  <si>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</si>
  <si>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</si>
  <si>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</si>
  <si>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</si>
  <si>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</si>
  <si>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</si>
  <si>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</si>
  <si>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</si>
  <si>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</si>
  <si>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</si>
  <si>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</si>
  <si>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</si>
  <si>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</si>
  <si>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</si>
  <si>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</si>
  <si>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</si>
  <si>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</si>
  <si>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</si>
  <si>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</si>
  <si>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</si>
  <si>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</si>
  <si>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</si>
  <si>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</si>
  <si>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</si>
  <si>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</si>
  <si>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</si>
  <si>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</si>
  <si>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</si>
  <si>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</si>
  <si>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</si>
  <si>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</si>
  <si>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</si>
  <si>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</si>
  <si>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</si>
  <si>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</si>
  <si>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</si>
  <si>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</si>
  <si>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</si>
  <si>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</si>
  <si>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</si>
  <si>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</si>
  <si>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</si>
  <si>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</si>
  <si>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</si>
  <si>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</si>
  <si>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</si>
  <si>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</si>
  <si>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</si>
  <si>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</si>
  <si>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</si>
  <si>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</si>
  <si>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</si>
  <si>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</si>
  <si>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</si>
  <si>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</si>
  <si>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</si>
  <si>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Total Assessed Value</t>
  </si>
  <si>
    <t>R/O % of Total Value</t>
  </si>
  <si>
    <t>CIP % of Total Value</t>
  </si>
  <si>
    <t>Residential Levy</t>
  </si>
  <si>
    <t>Open Space Levy</t>
  </si>
  <si>
    <t>Commercial Levy</t>
  </si>
  <si>
    <t>Industrial Levy</t>
  </si>
  <si>
    <t>Total Tax Levy</t>
  </si>
  <si>
    <t>CIP as % of Total Levy</t>
  </si>
  <si>
    <t>Rank out of 331 Cities /Towns</t>
  </si>
  <si>
    <t>Rank out of 351 Cities /Towns</t>
  </si>
  <si>
    <t>Rank in County</t>
  </si>
  <si>
    <t>Not Reported</t>
  </si>
  <si>
    <t>P % of Total Value</t>
  </si>
  <si>
    <t>Westport (FY2018)</t>
  </si>
  <si>
    <t>Concord (FY2018)</t>
  </si>
  <si>
    <t>Reading (FY2017)</t>
  </si>
  <si>
    <t>Chelsea.</t>
  </si>
  <si>
    <t>*Sudbury</t>
  </si>
  <si>
    <t>5% to 20%</t>
  </si>
  <si>
    <t>For FY2019 the following communities adopted a Residential Exemption: Barnstable, Boston, Brookline, Cambridge, Chelsea, Everett, Malden, Nantucket, Provincetown, Somerset, Somerville, Tisbury, Truro, Waltham, Watertown and Wellfleet. In Sudbury, the exemption applies only to qualifying resident-owner "seniors".*</t>
  </si>
  <si>
    <t>Exceptions - FY2019 Not Reported</t>
  </si>
  <si>
    <t>Population</t>
  </si>
  <si>
    <t>State Total</t>
  </si>
  <si>
    <t>Percent</t>
  </si>
  <si>
    <t>Cape and Islands</t>
  </si>
  <si>
    <t>Personal Property Levy</t>
  </si>
  <si>
    <t>P % of Total Levy</t>
  </si>
  <si>
    <t>Residential (R)Tax Rate</t>
  </si>
  <si>
    <t>Open Space (O)Tax Rate</t>
  </si>
  <si>
    <t>Commercial (C)Tax Rate</t>
  </si>
  <si>
    <t>Industrial (I)Tax Rate</t>
  </si>
  <si>
    <t>Assessed Value Open Space (O)</t>
  </si>
  <si>
    <t>Assessed Value Personal Property (P)</t>
  </si>
  <si>
    <t>Assessed Value Industrial (I)</t>
  </si>
  <si>
    <t>Assessed Value Commercial (C)</t>
  </si>
  <si>
    <t>Assessed Value Residential (R)</t>
  </si>
  <si>
    <t>Berkshire, Franklin, Hampden and Hampshire</t>
  </si>
  <si>
    <t>2015 DOR Income Per Capita (IPC)</t>
  </si>
  <si>
    <t>SFTB as a % of IPC "Tax Burden"</t>
  </si>
  <si>
    <t>For FY2019 the following 16 communities adopted a Residential Exemption: Barnstable, Boston, Brookline, Cambridge, Chelsea, Everett, Malden, Nantucket, Provincetown, Somerset, Somerville, Tisbury, Truro, Waltham, Watertown and Wellfleet. In Sudbury, the exemption applies only to qualifying resident-owner "seniors".*</t>
  </si>
  <si>
    <t>Percent of State Average</t>
  </si>
  <si>
    <t>* State</t>
  </si>
  <si>
    <t>* State Totals/Average Tax Rates</t>
  </si>
  <si>
    <t>https://www.mass.gov/service-details/at-a-glance-and-community-comparison-reports</t>
  </si>
  <si>
    <t>Source:</t>
  </si>
  <si>
    <t>Norfolk and Suffolk</t>
  </si>
  <si>
    <t>Bristol and Plymouth</t>
  </si>
  <si>
    <t>Essex and Middlesex</t>
  </si>
  <si>
    <t>Row Labels</t>
  </si>
  <si>
    <t>Grand Total</t>
  </si>
  <si>
    <t>Sum of 2015 Population</t>
  </si>
  <si>
    <t>Sum of Municipality TotalEQV</t>
  </si>
  <si>
    <t>Municipality Total 2016 EQV</t>
  </si>
  <si>
    <t>Municipality Total 2015 Income</t>
  </si>
  <si>
    <t>Sum of Municipality Total 2016 EQV</t>
  </si>
  <si>
    <t>Sum of Municipality Total 2015 Income</t>
  </si>
  <si>
    <t>Counties</t>
  </si>
  <si>
    <t>County Total</t>
  </si>
  <si>
    <r>
      <t>FY 2019 Single Family Assessment</t>
    </r>
    <r>
      <rPr>
        <b/>
        <sz val="8"/>
        <color rgb="FF4C4C4C"/>
        <rFont val="Calibri"/>
        <family val="2"/>
        <scheme val="minor"/>
      </rPr>
      <t xml:space="preserve"> (rounded up)</t>
    </r>
  </si>
  <si>
    <t>PLYMOUTH COUNTY - Historical Equlaized Values (EQV)</t>
  </si>
  <si>
    <t>Percentage of State</t>
  </si>
  <si>
    <t>Percentage of County</t>
  </si>
  <si>
    <t>Percent Change from 2008</t>
  </si>
  <si>
    <t>Split Tax Rate % CIP vs R/O</t>
  </si>
  <si>
    <t>Split Tax Rate $  CIP vs R/O</t>
  </si>
  <si>
    <t>Average Per Capita</t>
  </si>
  <si>
    <t>Personal Property (P) Tax Rate</t>
  </si>
  <si>
    <t>R/O as % of Total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</si>
</sst>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6">
    <font>
      <sz val="10"/>
      <name val="Arial"/>
      <family val="2"/>
    </font>
    <font>
      <b/>
      <sz val="10"/>
      <color rgb="FF4C4C4C"/>
      <name val="'segoe ui'"/>
      <family val="2"/>
    </font>
    <font>
      <sz val="10"/>
      <color rgb="FF4C4C4C"/>
      <name val="'segoe ui'"/>
      <family val="2"/>
    </font>
    <font>
      <sz val="10"/>
      <name val="Arial"/>
      <family val="2"/>
    </font>
    <font>
      <b/>
      <sz val="10"/>
      <color rgb="FF4C4C4C"/>
      <name val="Calibri"/>
      <family val="2"/>
      <scheme val="minor"/>
    </font>
    <font>
      <sz val="10"/>
      <name val="Calibri"/>
      <family val="2"/>
      <scheme val="minor"/>
    </font>
    <font>
      <sz val="10"/>
      <color rgb="FF4C4C4C"/>
      <name val="Calibri"/>
      <family val="2"/>
      <scheme val="minor"/>
    </font>
    <font>
      <sz val="8"/>
      <color rgb="FF4C4C4C"/>
      <name val="Calibri"/>
      <family val="2"/>
      <scheme val="minor"/>
    </font>
    <font>
      <i/>
      <sz val="10"/>
      <color rgb="FF4C4C4C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4C4C4C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color rgb="FF4C4C4C"/>
      <name val="Calibri"/>
      <family val="2"/>
      <scheme val="minor"/>
    </font>
    <font>
      <i/>
      <sz val="10"/>
      <name val="Arial"/>
      <family val="2"/>
    </font>
    <font>
      <i/>
      <u/>
      <sz val="10"/>
      <name val="Calibri"/>
      <family val="2"/>
      <scheme val="minor"/>
    </font>
    <font>
      <i/>
      <sz val="10"/>
      <color rgb="FF4C4C4C"/>
      <name val="'segoe ui'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0"/>
      <color rgb="FF4C4C4C"/>
      <name val="Segoe UI"/>
      <family val="2"/>
    </font>
    <font>
      <sz val="9"/>
      <color rgb="FF4C4C4C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8"/>
      <color rgb="FF4C4C4C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25A0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8E8"/>
        <bgColor indexed="64"/>
      </patternFill>
    </fill>
  </fills>
  <borders count="2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center"/>
    </xf>
    <xf numFmtId="3" fontId="7" fillId="7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3" fontId="6" fillId="10" borderId="1" xfId="0" applyNumberFormat="1" applyFont="1" applyFill="1" applyBorder="1" applyAlignment="1">
      <alignment horizontal="right"/>
    </xf>
    <xf numFmtId="2" fontId="6" fillId="10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left"/>
    </xf>
    <xf numFmtId="3" fontId="8" fillId="9" borderId="1" xfId="0" applyNumberFormat="1" applyFont="1" applyFill="1" applyBorder="1" applyAlignment="1">
      <alignment horizontal="right"/>
    </xf>
    <xf numFmtId="2" fontId="8" fillId="9" borderId="1" xfId="0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9" borderId="1" xfId="0" applyNumberFormat="1" applyFont="1" applyFill="1" applyBorder="1" applyAlignment="1">
      <alignment horizontal="right"/>
    </xf>
    <xf numFmtId="3" fontId="11" fillId="9" borderId="1" xfId="0" applyNumberFormat="1" applyFont="1" applyFill="1" applyBorder="1" applyAlignment="1">
      <alignment horizontal="right"/>
    </xf>
    <xf numFmtId="3" fontId="5" fillId="0" borderId="0" xfId="0" applyNumberFormat="1" applyFont="1"/>
    <xf numFmtId="165" fontId="6" fillId="3" borderId="1" xfId="1" applyNumberFormat="1" applyFont="1" applyFill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5" fillId="4" borderId="0" xfId="1" applyNumberFormat="1" applyFont="1" applyFill="1" applyAlignment="1">
      <alignment horizontal="center"/>
    </xf>
    <xf numFmtId="3" fontId="13" fillId="9" borderId="1" xfId="0" applyNumberFormat="1" applyFont="1" applyFill="1" applyBorder="1" applyAlignment="1">
      <alignment horizontal="center"/>
    </xf>
    <xf numFmtId="3" fontId="8" fillId="9" borderId="1" xfId="0" applyNumberFormat="1" applyFont="1" applyFill="1" applyBorder="1" applyAlignment="1">
      <alignment horizontal="center"/>
    </xf>
    <xf numFmtId="165" fontId="8" fillId="9" borderId="1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left"/>
    </xf>
    <xf numFmtId="3" fontId="8" fillId="7" borderId="1" xfId="0" applyNumberFormat="1" applyFont="1" applyFill="1" applyBorder="1" applyAlignment="1">
      <alignment horizontal="right"/>
    </xf>
    <xf numFmtId="3" fontId="13" fillId="7" borderId="1" xfId="0" applyNumberFormat="1" applyFont="1" applyFill="1" applyBorder="1" applyAlignment="1">
      <alignment horizontal="center"/>
    </xf>
    <xf numFmtId="0" fontId="0" fillId="0" borderId="0" xfId="0" applyAlignment="1"/>
    <xf numFmtId="9" fontId="5" fillId="0" borderId="0" xfId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165" fontId="8" fillId="7" borderId="1" xfId="1" applyNumberFormat="1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/>
    </xf>
    <xf numFmtId="0" fontId="8" fillId="9" borderId="9" xfId="0" applyFont="1" applyFill="1" applyBorder="1" applyAlignment="1">
      <alignment horizontal="left"/>
    </xf>
    <xf numFmtId="0" fontId="8" fillId="9" borderId="10" xfId="0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9" borderId="13" xfId="0" applyFont="1" applyFill="1" applyBorder="1" applyAlignment="1">
      <alignment horizontal="left"/>
    </xf>
    <xf numFmtId="0" fontId="9" fillId="7" borderId="6" xfId="0" applyFont="1" applyFill="1" applyBorder="1"/>
    <xf numFmtId="0" fontId="14" fillId="7" borderId="7" xfId="0" applyFont="1" applyFill="1" applyBorder="1"/>
    <xf numFmtId="9" fontId="9" fillId="7" borderId="8" xfId="1" applyFont="1" applyFill="1" applyBorder="1" applyAlignment="1">
      <alignment horizontal="center"/>
    </xf>
    <xf numFmtId="0" fontId="14" fillId="0" borderId="0" xfId="0" applyFont="1" applyBorder="1"/>
    <xf numFmtId="0" fontId="9" fillId="7" borderId="7" xfId="0" applyFont="1" applyFill="1" applyBorder="1"/>
    <xf numFmtId="0" fontId="9" fillId="7" borderId="9" xfId="0" applyFont="1" applyFill="1" applyBorder="1"/>
    <xf numFmtId="0" fontId="14" fillId="7" borderId="0" xfId="0" applyFont="1" applyFill="1" applyBorder="1"/>
    <xf numFmtId="9" fontId="9" fillId="7" borderId="10" xfId="1" applyFont="1" applyFill="1" applyBorder="1" applyAlignment="1">
      <alignment horizontal="center"/>
    </xf>
    <xf numFmtId="0" fontId="9" fillId="7" borderId="0" xfId="0" applyFont="1" applyFill="1" applyBorder="1"/>
    <xf numFmtId="0" fontId="9" fillId="0" borderId="0" xfId="0" applyFont="1" applyBorder="1"/>
    <xf numFmtId="0" fontId="9" fillId="7" borderId="11" xfId="0" applyFont="1" applyFill="1" applyBorder="1"/>
    <xf numFmtId="0" fontId="9" fillId="7" borderId="12" xfId="0" applyFont="1" applyFill="1" applyBorder="1"/>
    <xf numFmtId="9" fontId="9" fillId="7" borderId="13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>
      <alignment horizontal="right"/>
    </xf>
    <xf numFmtId="9" fontId="9" fillId="7" borderId="0" xfId="1" applyFont="1" applyFill="1" applyBorder="1" applyAlignment="1">
      <alignment horizontal="center"/>
    </xf>
    <xf numFmtId="9" fontId="9" fillId="7" borderId="7" xfId="1" applyFont="1" applyFill="1" applyBorder="1" applyAlignment="1">
      <alignment horizontal="center"/>
    </xf>
    <xf numFmtId="0" fontId="0" fillId="7" borderId="8" xfId="0" applyFill="1" applyBorder="1"/>
    <xf numFmtId="0" fontId="0" fillId="7" borderId="10" xfId="0" applyFill="1" applyBorder="1"/>
    <xf numFmtId="9" fontId="9" fillId="7" borderId="12" xfId="1" applyFont="1" applyFill="1" applyBorder="1" applyAlignment="1">
      <alignment horizontal="center"/>
    </xf>
    <xf numFmtId="0" fontId="0" fillId="7" borderId="13" xfId="0" applyFill="1" applyBorder="1"/>
    <xf numFmtId="0" fontId="16" fillId="9" borderId="1" xfId="0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right"/>
    </xf>
    <xf numFmtId="2" fontId="6" fillId="7" borderId="1" xfId="0" applyNumberFormat="1" applyFont="1" applyFill="1" applyBorder="1" applyAlignment="1">
      <alignment horizontal="center"/>
    </xf>
    <xf numFmtId="2" fontId="11" fillId="9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2" fontId="9" fillId="9" borderId="1" xfId="0" applyNumberFormat="1" applyFont="1" applyFill="1" applyBorder="1" applyAlignment="1">
      <alignment horizontal="center"/>
    </xf>
    <xf numFmtId="2" fontId="12" fillId="9" borderId="1" xfId="0" applyNumberFormat="1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164" fontId="5" fillId="0" borderId="14" xfId="4" applyNumberFormat="1" applyFont="1" applyFill="1" applyBorder="1"/>
    <xf numFmtId="0" fontId="17" fillId="11" borderId="14" xfId="0" applyFont="1" applyFill="1" applyBorder="1" applyAlignment="1">
      <alignment horizontal="left"/>
    </xf>
    <xf numFmtId="164" fontId="17" fillId="11" borderId="14" xfId="4" applyNumberFormat="1" applyFont="1" applyFill="1" applyBorder="1"/>
    <xf numFmtId="165" fontId="10" fillId="0" borderId="5" xfId="0" applyNumberFormat="1" applyFont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6" fontId="6" fillId="3" borderId="1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0" fillId="9" borderId="7" xfId="0" applyFill="1" applyBorder="1"/>
    <xf numFmtId="0" fontId="0" fillId="9" borderId="0" xfId="0" applyFill="1" applyBorder="1"/>
    <xf numFmtId="0" fontId="0" fillId="9" borderId="12" xfId="0" applyFill="1" applyBorder="1"/>
    <xf numFmtId="0" fontId="8" fillId="9" borderId="8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3" fontId="5" fillId="6" borderId="0" xfId="0" applyNumberFormat="1" applyFont="1" applyFill="1"/>
    <xf numFmtId="0" fontId="5" fillId="6" borderId="0" xfId="0" applyFont="1" applyFill="1"/>
    <xf numFmtId="2" fontId="5" fillId="4" borderId="1" xfId="0" applyNumberFormat="1" applyFont="1" applyFill="1" applyBorder="1" applyAlignment="1">
      <alignment horizontal="center"/>
    </xf>
    <xf numFmtId="165" fontId="10" fillId="12" borderId="14" xfId="1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right"/>
    </xf>
    <xf numFmtId="166" fontId="6" fillId="10" borderId="1" xfId="0" applyNumberFormat="1" applyFont="1" applyFill="1" applyBorder="1" applyAlignment="1">
      <alignment horizontal="center"/>
    </xf>
    <xf numFmtId="2" fontId="5" fillId="10" borderId="1" xfId="0" applyNumberFormat="1" applyFont="1" applyFill="1" applyBorder="1" applyAlignment="1">
      <alignment horizontal="center"/>
    </xf>
    <xf numFmtId="2" fontId="9" fillId="7" borderId="7" xfId="0" applyNumberFormat="1" applyFont="1" applyFill="1" applyBorder="1"/>
    <xf numFmtId="2" fontId="9" fillId="7" borderId="0" xfId="0" applyNumberFormat="1" applyFont="1" applyFill="1" applyBorder="1"/>
    <xf numFmtId="2" fontId="9" fillId="7" borderId="12" xfId="0" applyNumberFormat="1" applyFont="1" applyFill="1" applyBorder="1"/>
    <xf numFmtId="2" fontId="14" fillId="0" borderId="0" xfId="0" applyNumberFormat="1" applyFon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6" fillId="3" borderId="2" xfId="0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center"/>
    </xf>
    <xf numFmtId="165" fontId="6" fillId="3" borderId="2" xfId="1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left" vertical="top" wrapText="1"/>
    </xf>
    <xf numFmtId="0" fontId="4" fillId="10" borderId="14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164" fontId="5" fillId="0" borderId="3" xfId="4" applyNumberFormat="1" applyFont="1" applyBorder="1"/>
    <xf numFmtId="164" fontId="5" fillId="0" borderId="4" xfId="4" applyNumberFormat="1" applyFont="1" applyBorder="1"/>
    <xf numFmtId="165" fontId="5" fillId="3" borderId="18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top" wrapText="1"/>
    </xf>
    <xf numFmtId="0" fontId="4" fillId="8" borderId="16" xfId="0" applyFont="1" applyFill="1" applyBorder="1" applyAlignment="1">
      <alignment horizontal="left" vertical="top" wrapText="1"/>
    </xf>
    <xf numFmtId="0" fontId="4" fillId="6" borderId="16" xfId="0" applyFont="1" applyFill="1" applyBorder="1" applyAlignment="1">
      <alignment horizontal="left" vertical="top" wrapText="1"/>
    </xf>
    <xf numFmtId="165" fontId="5" fillId="3" borderId="5" xfId="1" applyNumberFormat="1" applyFont="1" applyFill="1" applyBorder="1" applyAlignment="1">
      <alignment horizontal="center"/>
    </xf>
    <xf numFmtId="3" fontId="5" fillId="0" borderId="14" xfId="0" applyNumberFormat="1" applyFont="1" applyBorder="1"/>
    <xf numFmtId="0" fontId="5" fillId="0" borderId="14" xfId="0" applyFont="1" applyBorder="1"/>
    <xf numFmtId="0" fontId="2" fillId="3" borderId="2" xfId="0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166" fontId="6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 wrapText="1"/>
    </xf>
    <xf numFmtId="166" fontId="4" fillId="2" borderId="14" xfId="0" applyNumberFormat="1" applyFont="1" applyFill="1" applyBorder="1" applyAlignment="1">
      <alignment horizontal="left" vertical="top" wrapText="1"/>
    </xf>
    <xf numFmtId="2" fontId="4" fillId="6" borderId="14" xfId="0" applyNumberFormat="1" applyFont="1" applyFill="1" applyBorder="1" applyAlignment="1">
      <alignment horizontal="left" vertical="top" wrapText="1"/>
    </xf>
    <xf numFmtId="166" fontId="4" fillId="6" borderId="14" xfId="0" applyNumberFormat="1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3" fontId="4" fillId="3" borderId="17" xfId="0" applyNumberFormat="1" applyFont="1" applyFill="1" applyBorder="1" applyAlignment="1">
      <alignment horizontal="right"/>
    </xf>
    <xf numFmtId="2" fontId="4" fillId="3" borderId="17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2" fontId="10" fillId="0" borderId="0" xfId="0" applyNumberFormat="1" applyFont="1" applyBorder="1" applyAlignment="1">
      <alignment horizontal="right" indent="1"/>
    </xf>
    <xf numFmtId="2" fontId="5" fillId="0" borderId="0" xfId="0" applyNumberFormat="1" applyFont="1" applyBorder="1"/>
    <xf numFmtId="3" fontId="5" fillId="0" borderId="0" xfId="0" applyNumberFormat="1" applyFont="1" applyBorder="1"/>
    <xf numFmtId="2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19" fillId="0" borderId="0" xfId="6"/>
    <xf numFmtId="0" fontId="20" fillId="0" borderId="0" xfId="6" applyFont="1"/>
    <xf numFmtId="0" fontId="5" fillId="0" borderId="0" xfId="0" applyFont="1" applyAlignment="1">
      <alignment horizontal="right"/>
    </xf>
    <xf numFmtId="0" fontId="21" fillId="0" borderId="0" xfId="0" applyFont="1" applyAlignment="1">
      <alignment vertical="center" wrapText="1"/>
    </xf>
    <xf numFmtId="0" fontId="17" fillId="11" borderId="19" xfId="0" applyFont="1" applyFill="1" applyBorder="1" applyAlignment="1">
      <alignment wrapText="1"/>
    </xf>
    <xf numFmtId="0" fontId="17" fillId="11" borderId="0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17" fillId="11" borderId="20" xfId="0" applyFont="1" applyFill="1" applyBorder="1" applyAlignment="1">
      <alignment horizontal="left"/>
    </xf>
    <xf numFmtId="164" fontId="17" fillId="11" borderId="20" xfId="0" applyNumberFormat="1" applyFont="1" applyFill="1" applyBorder="1"/>
    <xf numFmtId="0" fontId="9" fillId="4" borderId="0" xfId="0" applyFont="1" applyFill="1" applyAlignment="1">
      <alignment horizontal="left"/>
    </xf>
    <xf numFmtId="3" fontId="9" fillId="4" borderId="0" xfId="0" applyNumberFormat="1" applyFont="1" applyFill="1"/>
    <xf numFmtId="0" fontId="5" fillId="0" borderId="0" xfId="0" pivotButton="1" applyFont="1" applyAlignment="1">
      <alignment wrapText="1"/>
    </xf>
    <xf numFmtId="0" fontId="5" fillId="0" borderId="0" xfId="0" applyFont="1" applyAlignment="1">
      <alignment wrapText="1"/>
    </xf>
    <xf numFmtId="0" fontId="4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165" fontId="22" fillId="0" borderId="0" xfId="1" applyNumberFormat="1" applyFont="1" applyAlignment="1">
      <alignment horizontal="center" vertical="center"/>
    </xf>
    <xf numFmtId="0" fontId="22" fillId="14" borderId="0" xfId="0" applyFont="1" applyFill="1" applyAlignment="1">
      <alignment vertical="center"/>
    </xf>
    <xf numFmtId="3" fontId="22" fillId="14" borderId="0" xfId="0" applyNumberFormat="1" applyFont="1" applyFill="1" applyAlignment="1">
      <alignment horizontal="right" vertical="center"/>
    </xf>
    <xf numFmtId="165" fontId="22" fillId="14" borderId="0" xfId="1" applyNumberFormat="1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3" fontId="22" fillId="4" borderId="0" xfId="0" applyNumberFormat="1" applyFont="1" applyFill="1" applyAlignment="1">
      <alignment horizontal="right" vertical="center"/>
    </xf>
    <xf numFmtId="165" fontId="22" fillId="4" borderId="0" xfId="1" applyNumberFormat="1" applyFont="1" applyFill="1" applyAlignment="1">
      <alignment horizontal="center" vertical="center"/>
    </xf>
    <xf numFmtId="0" fontId="23" fillId="0" borderId="0" xfId="0" applyFont="1"/>
    <xf numFmtId="0" fontId="23" fillId="6" borderId="0" xfId="0" applyFont="1" applyFill="1"/>
    <xf numFmtId="3" fontId="24" fillId="6" borderId="0" xfId="0" applyNumberFormat="1" applyFont="1" applyFill="1"/>
    <xf numFmtId="165" fontId="22" fillId="6" borderId="0" xfId="1" applyNumberFormat="1" applyFont="1" applyFill="1" applyAlignment="1">
      <alignment horizontal="center" vertical="center"/>
    </xf>
    <xf numFmtId="165" fontId="5" fillId="7" borderId="0" xfId="1" applyNumberFormat="1" applyFont="1" applyFill="1" applyAlignment="1">
      <alignment horizontal="center"/>
    </xf>
    <xf numFmtId="165" fontId="10" fillId="1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9" fillId="4" borderId="0" xfId="1" applyNumberFormat="1" applyFont="1" applyFill="1" applyAlignment="1">
      <alignment horizontal="center"/>
    </xf>
    <xf numFmtId="165" fontId="5" fillId="0" borderId="0" xfId="1" applyNumberFormat="1" applyFont="1"/>
    <xf numFmtId="165" fontId="0" fillId="0" borderId="0" xfId="0" applyNumberFormat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3" fontId="22" fillId="0" borderId="21" xfId="0" applyNumberFormat="1" applyFont="1" applyBorder="1" applyAlignment="1">
      <alignment horizontal="right" vertical="center"/>
    </xf>
    <xf numFmtId="3" fontId="22" fillId="14" borderId="21" xfId="0" applyNumberFormat="1" applyFont="1" applyFill="1" applyBorder="1" applyAlignment="1">
      <alignment horizontal="right" vertical="center"/>
    </xf>
    <xf numFmtId="3" fontId="22" fillId="4" borderId="21" xfId="0" applyNumberFormat="1" applyFont="1" applyFill="1" applyBorder="1" applyAlignment="1">
      <alignment horizontal="right" vertical="center"/>
    </xf>
    <xf numFmtId="3" fontId="24" fillId="6" borderId="16" xfId="0" applyNumberFormat="1" applyFont="1" applyFill="1" applyBorder="1"/>
    <xf numFmtId="0" fontId="9" fillId="0" borderId="3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164" fontId="12" fillId="0" borderId="7" xfId="0" applyNumberFormat="1" applyFont="1" applyFill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/>
    </xf>
    <xf numFmtId="165" fontId="9" fillId="0" borderId="4" xfId="1" applyNumberFormat="1" applyFont="1" applyBorder="1" applyAlignment="1">
      <alignment horizontal="center" vertical="center"/>
    </xf>
    <xf numFmtId="165" fontId="9" fillId="0" borderId="5" xfId="1" applyNumberFormat="1" applyFont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vertical="center"/>
    </xf>
    <xf numFmtId="165" fontId="12" fillId="0" borderId="7" xfId="1" applyNumberFormat="1" applyFont="1" applyBorder="1" applyAlignment="1">
      <alignment horizontal="center" vertical="center"/>
    </xf>
    <xf numFmtId="165" fontId="12" fillId="0" borderId="8" xfId="1" applyNumberFormat="1" applyFont="1" applyBorder="1" applyAlignment="1">
      <alignment horizontal="center" vertical="center"/>
    </xf>
    <xf numFmtId="165" fontId="12" fillId="0" borderId="12" xfId="1" applyNumberFormat="1" applyFont="1" applyBorder="1" applyAlignment="1">
      <alignment horizontal="center" vertical="center"/>
    </xf>
    <xf numFmtId="165" fontId="12" fillId="0" borderId="13" xfId="1" applyNumberFormat="1" applyFont="1" applyBorder="1" applyAlignment="1">
      <alignment horizontal="center" vertical="center"/>
    </xf>
    <xf numFmtId="0" fontId="25" fillId="2" borderId="14" xfId="0" applyFont="1" applyFill="1" applyBorder="1" applyAlignment="1">
      <alignment horizontal="left" vertical="top" wrapText="1"/>
    </xf>
    <xf numFmtId="164" fontId="5" fillId="0" borderId="14" xfId="4" applyNumberFormat="1" applyFont="1" applyBorder="1"/>
    <xf numFmtId="165" fontId="4" fillId="3" borderId="2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11" fillId="7" borderId="1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11" fillId="9" borderId="1" xfId="1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5" fontId="10" fillId="0" borderId="8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4" fontId="9" fillId="0" borderId="0" xfId="4" applyNumberFormat="1" applyFont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4" fillId="13" borderId="0" xfId="0" applyFont="1" applyFill="1" applyBorder="1" applyAlignment="1">
      <alignment horizontal="center" vertical="top" wrapText="1"/>
    </xf>
    <xf numFmtId="0" fontId="4" fillId="13" borderId="12" xfId="0" applyFont="1" applyFill="1" applyBorder="1" applyAlignment="1">
      <alignment horizontal="center" vertical="top" wrapText="1"/>
    </xf>
  </cellXfs>
  <cellStyles count="7">
    <cellStyle name="Comma" xfId="4"/>
    <cellStyle name="Comma [0]" xfId="5"/>
    <cellStyle name="Currency" xfId="2"/>
    <cellStyle name="Currency [0]" xfId="3"/>
    <cellStyle name="Hyperlink" xfId="6" builtinId="8"/>
    <cellStyle name="Normal" xfId="0" builtinId="0"/>
    <cellStyle name="Percent" xfId="1"/>
  </cellStyles>
  <dxfs count="9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wrapText="1" readingOrder="0"/>
    </dxf>
    <dxf>
      <alignment wrapText="1" readingOrder="0"/>
    </dxf>
    <dxf>
      <numFmt numFmtId="164" formatCode="_(* #,##0_);_(* \(#,##0\);_(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532899</xdr:colOff>
      <xdr:row>29</xdr:row>
      <xdr:rowOff>160338</xdr:rowOff>
    </xdr:to>
    <xdr:pic>
      <xdr:nvPicPr>
        <xdr:cNvPr id="2" name="Picture 1" descr="Image result for massachusetts County Map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48099" cy="4970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304800</xdr:colOff>
      <xdr:row>7</xdr:row>
      <xdr:rowOff>123825</xdr:rowOff>
    </xdr:from>
    <xdr:to>
      <xdr:col>8</xdr:col>
      <xdr:colOff>228600</xdr:colOff>
      <xdr:row>9</xdr:row>
      <xdr:rowOff>47626</xdr:rowOff>
    </xdr:to>
    <xdr:sp macro="" textlink="">
      <xdr:nvSpPr>
        <xdr:cNvPr id="3" name="TextBox 2"/>
        <xdr:cNvSpPr txBox="1"/>
      </xdr:nvSpPr>
      <xdr:spPr>
        <a:xfrm>
          <a:off x="4572000" y="1257300"/>
          <a:ext cx="533400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34.8%</a:t>
          </a:r>
        </a:p>
      </xdr:txBody>
    </xdr:sp>
    <xdr:clientData/>
  </xdr:twoCellAnchor>
  <xdr:twoCellAnchor>
    <xdr:from>
      <xdr:col>8</xdr:col>
      <xdr:colOff>266700</xdr:colOff>
      <xdr:row>4</xdr:row>
      <xdr:rowOff>104776</xdr:rowOff>
    </xdr:from>
    <xdr:to>
      <xdr:col>9</xdr:col>
      <xdr:colOff>66675</xdr:colOff>
      <xdr:row>7</xdr:row>
      <xdr:rowOff>123825</xdr:rowOff>
    </xdr:to>
    <xdr:cxnSp macro="">
      <xdr:nvCxnSpPr>
        <xdr:cNvPr id="5" name="Straight Arrow Connector 4"/>
        <xdr:cNvCxnSpPr/>
      </xdr:nvCxnSpPr>
      <xdr:spPr>
        <a:xfrm flipV="1">
          <a:off x="5143500" y="752476"/>
          <a:ext cx="409575" cy="50482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10</xdr:row>
      <xdr:rowOff>85725</xdr:rowOff>
    </xdr:from>
    <xdr:to>
      <xdr:col>8</xdr:col>
      <xdr:colOff>447676</xdr:colOff>
      <xdr:row>13</xdr:row>
      <xdr:rowOff>123825</xdr:rowOff>
    </xdr:to>
    <xdr:cxnSp macro="">
      <xdr:nvCxnSpPr>
        <xdr:cNvPr id="8" name="Straight Arrow Connector 7"/>
        <xdr:cNvCxnSpPr/>
      </xdr:nvCxnSpPr>
      <xdr:spPr>
        <a:xfrm flipV="1">
          <a:off x="4695825" y="1704975"/>
          <a:ext cx="628651" cy="5238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18</xdr:row>
      <xdr:rowOff>85725</xdr:rowOff>
    </xdr:from>
    <xdr:to>
      <xdr:col>10</xdr:col>
      <xdr:colOff>123825</xdr:colOff>
      <xdr:row>19</xdr:row>
      <xdr:rowOff>142876</xdr:rowOff>
    </xdr:to>
    <xdr:sp macro="" textlink="">
      <xdr:nvSpPr>
        <xdr:cNvPr id="10" name="TextBox 9"/>
        <xdr:cNvSpPr txBox="1"/>
      </xdr:nvSpPr>
      <xdr:spPr>
        <a:xfrm>
          <a:off x="5686425" y="3000375"/>
          <a:ext cx="533400" cy="219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15.7%</a:t>
          </a:r>
        </a:p>
      </xdr:txBody>
    </xdr:sp>
    <xdr:clientData/>
  </xdr:twoCellAnchor>
  <xdr:twoCellAnchor>
    <xdr:from>
      <xdr:col>12</xdr:col>
      <xdr:colOff>152400</xdr:colOff>
      <xdr:row>22</xdr:row>
      <xdr:rowOff>28575</xdr:rowOff>
    </xdr:from>
    <xdr:to>
      <xdr:col>12</xdr:col>
      <xdr:colOff>190500</xdr:colOff>
      <xdr:row>26</xdr:row>
      <xdr:rowOff>152400</xdr:rowOff>
    </xdr:to>
    <xdr:cxnSp macro="">
      <xdr:nvCxnSpPr>
        <xdr:cNvPr id="12" name="Straight Arrow Connector 11"/>
        <xdr:cNvCxnSpPr/>
      </xdr:nvCxnSpPr>
      <xdr:spPr>
        <a:xfrm flipH="1">
          <a:off x="7467600" y="3619500"/>
          <a:ext cx="38100" cy="857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19</xdr:row>
      <xdr:rowOff>76200</xdr:rowOff>
    </xdr:from>
    <xdr:to>
      <xdr:col>9</xdr:col>
      <xdr:colOff>142875</xdr:colOff>
      <xdr:row>19</xdr:row>
      <xdr:rowOff>161925</xdr:rowOff>
    </xdr:to>
    <xdr:cxnSp macro="">
      <xdr:nvCxnSpPr>
        <xdr:cNvPr id="14" name="Straight Arrow Connector 13"/>
        <xdr:cNvCxnSpPr/>
      </xdr:nvCxnSpPr>
      <xdr:spPr>
        <a:xfrm flipH="1">
          <a:off x="5124450" y="3152775"/>
          <a:ext cx="504825" cy="85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22</xdr:row>
      <xdr:rowOff>19050</xdr:rowOff>
    </xdr:from>
    <xdr:to>
      <xdr:col>11</xdr:col>
      <xdr:colOff>581025</xdr:colOff>
      <xdr:row>25</xdr:row>
      <xdr:rowOff>133350</xdr:rowOff>
    </xdr:to>
    <xdr:cxnSp macro="">
      <xdr:nvCxnSpPr>
        <xdr:cNvPr id="18" name="Straight Arrow Connector 17"/>
        <xdr:cNvCxnSpPr/>
      </xdr:nvCxnSpPr>
      <xdr:spPr>
        <a:xfrm flipH="1">
          <a:off x="6515101" y="3609975"/>
          <a:ext cx="771524" cy="6572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10</xdr:row>
      <xdr:rowOff>123825</xdr:rowOff>
    </xdr:from>
    <xdr:to>
      <xdr:col>6</xdr:col>
      <xdr:colOff>104775</xdr:colOff>
      <xdr:row>12</xdr:row>
      <xdr:rowOff>47626</xdr:rowOff>
    </xdr:to>
    <xdr:sp macro="" textlink="">
      <xdr:nvSpPr>
        <xdr:cNvPr id="24" name="TextBox 23"/>
        <xdr:cNvSpPr txBox="1"/>
      </xdr:nvSpPr>
      <xdr:spPr>
        <a:xfrm>
          <a:off x="3228975" y="1743075"/>
          <a:ext cx="533400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12.1%</a:t>
          </a:r>
        </a:p>
      </xdr:txBody>
    </xdr:sp>
    <xdr:clientData/>
  </xdr:twoCellAnchor>
  <xdr:twoCellAnchor>
    <xdr:from>
      <xdr:col>2</xdr:col>
      <xdr:colOff>257175</xdr:colOff>
      <xdr:row>6</xdr:row>
      <xdr:rowOff>57152</xdr:rowOff>
    </xdr:from>
    <xdr:to>
      <xdr:col>2</xdr:col>
      <xdr:colOff>590552</xdr:colOff>
      <xdr:row>7</xdr:row>
      <xdr:rowOff>152400</xdr:rowOff>
    </xdr:to>
    <xdr:cxnSp macro="">
      <xdr:nvCxnSpPr>
        <xdr:cNvPr id="26" name="Straight Arrow Connector 25"/>
        <xdr:cNvCxnSpPr/>
      </xdr:nvCxnSpPr>
      <xdr:spPr>
        <a:xfrm flipV="1">
          <a:off x="1476375" y="1028702"/>
          <a:ext cx="333377" cy="25717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19051</xdr:colOff>
      <xdr:row>9</xdr:row>
      <xdr:rowOff>85725</xdr:rowOff>
    </xdr:from>
    <xdr:to>
      <xdr:col>1</xdr:col>
      <xdr:colOff>561975</xdr:colOff>
      <xdr:row>10</xdr:row>
      <xdr:rowOff>38100</xdr:rowOff>
    </xdr:to>
    <xdr:cxnSp macro="">
      <xdr:nvCxnSpPr>
        <xdr:cNvPr id="31" name="Straight Arrow Connector 30"/>
        <xdr:cNvCxnSpPr/>
      </xdr:nvCxnSpPr>
      <xdr:spPr>
        <a:xfrm flipH="1">
          <a:off x="628651" y="1543050"/>
          <a:ext cx="542924" cy="114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10</xdr:row>
      <xdr:rowOff>19050</xdr:rowOff>
    </xdr:from>
    <xdr:to>
      <xdr:col>2</xdr:col>
      <xdr:colOff>523875</xdr:colOff>
      <xdr:row>14</xdr:row>
      <xdr:rowOff>19050</xdr:rowOff>
    </xdr:to>
    <xdr:cxnSp macro="">
      <xdr:nvCxnSpPr>
        <xdr:cNvPr id="33" name="Straight Arrow Connector 32"/>
        <xdr:cNvCxnSpPr/>
      </xdr:nvCxnSpPr>
      <xdr:spPr>
        <a:xfrm>
          <a:off x="1543050" y="1638300"/>
          <a:ext cx="200025" cy="647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523875</xdr:colOff>
      <xdr:row>20</xdr:row>
      <xdr:rowOff>47625</xdr:rowOff>
    </xdr:from>
    <xdr:to>
      <xdr:col>12</xdr:col>
      <xdr:colOff>447675</xdr:colOff>
      <xdr:row>21</xdr:row>
      <xdr:rowOff>123826</xdr:rowOff>
    </xdr:to>
    <xdr:sp macro="" textlink="">
      <xdr:nvSpPr>
        <xdr:cNvPr id="40" name="TextBox 39"/>
        <xdr:cNvSpPr txBox="1"/>
      </xdr:nvSpPr>
      <xdr:spPr>
        <a:xfrm>
          <a:off x="7229475" y="3314700"/>
          <a:ext cx="5334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3.6%</a:t>
          </a:r>
        </a:p>
      </xdr:txBody>
    </xdr:sp>
    <xdr:clientData/>
  </xdr:twoCellAnchor>
  <xdr:twoCellAnchor>
    <xdr:from>
      <xdr:col>1</xdr:col>
      <xdr:colOff>571500</xdr:colOff>
      <xdr:row>8</xdr:row>
      <xdr:rowOff>28575</xdr:rowOff>
    </xdr:from>
    <xdr:to>
      <xdr:col>2</xdr:col>
      <xdr:colOff>495300</xdr:colOff>
      <xdr:row>9</xdr:row>
      <xdr:rowOff>114301</xdr:rowOff>
    </xdr:to>
    <xdr:sp macro="" textlink="">
      <xdr:nvSpPr>
        <xdr:cNvPr id="19" name="TextBox 18"/>
        <xdr:cNvSpPr txBox="1"/>
      </xdr:nvSpPr>
      <xdr:spPr>
        <a:xfrm>
          <a:off x="1181100" y="1323975"/>
          <a:ext cx="533400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12.2%</a:t>
          </a:r>
        </a:p>
      </xdr:txBody>
    </xdr:sp>
    <xdr:clientData/>
  </xdr:twoCellAnchor>
  <xdr:twoCellAnchor>
    <xdr:from>
      <xdr:col>7</xdr:col>
      <xdr:colOff>180975</xdr:colOff>
      <xdr:row>14</xdr:row>
      <xdr:rowOff>9525</xdr:rowOff>
    </xdr:from>
    <xdr:to>
      <xdr:col>8</xdr:col>
      <xdr:colOff>104775</xdr:colOff>
      <xdr:row>15</xdr:row>
      <xdr:rowOff>95251</xdr:rowOff>
    </xdr:to>
    <xdr:sp macro="" textlink="">
      <xdr:nvSpPr>
        <xdr:cNvPr id="20" name="TextBox 19"/>
        <xdr:cNvSpPr txBox="1"/>
      </xdr:nvSpPr>
      <xdr:spPr>
        <a:xfrm>
          <a:off x="4448175" y="2276475"/>
          <a:ext cx="533400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21.7%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3" name="rdTabMinWidth_tabTable" descr="https://dlsgateway.dor.state.ma.us/reports/rdTemplate/rd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att, Stephen" refreshedDate="43622.651601041667" createdVersion="5" refreshedVersion="5" minRefreshableVersion="3" recordCount="351">
  <cacheSource type="worksheet">
    <worksheetSource ref="A2:W353" sheet="Community Comparison - General"/>
  </cacheSource>
  <cacheFields count="23">
    <cacheField name="DOR Code" numFmtId="0">
      <sharedItems/>
    </cacheField>
    <cacheField name="Municipality" numFmtId="0">
      <sharedItems/>
    </cacheField>
    <cacheField name="County" numFmtId="0">
      <sharedItems count="14">
        <s v="PLYMOUTH"/>
        <s v="MIDDLESEX"/>
        <s v="BRISTOL"/>
        <s v="BERKSHIRE"/>
        <s v="HAMPDEN"/>
        <s v="ESSEX"/>
        <s v="HAMPSHIRE"/>
        <s v="DUKES"/>
        <s v="WORCESTER"/>
        <s v="FRANKLIN"/>
        <s v="NORFOLK"/>
        <s v="BARNSTABLE"/>
        <s v="SUFFOLK"/>
        <s v="NANTUCKET"/>
      </sharedItems>
    </cacheField>
    <cacheField name="2015 Population" numFmtId="3">
      <sharedItems containsSemiMixedTypes="0" containsString="0" containsNumber="1" containsInteger="1" minValue="77" maxValue="667137" count="350">
        <n v="16227"/>
        <n v="23549"/>
        <n v="10477"/>
        <n v="8187"/>
        <n v="28839"/>
        <n v="495"/>
        <n v="17414"/>
        <n v="39833"/>
        <n v="35299"/>
        <n v="328"/>
        <n v="44815"/>
        <n v="6209"/>
        <n v="3226"/>
        <n v="1723"/>
        <n v="17573"/>
        <n v="11654"/>
        <n v="44284"/>
        <n v="16516"/>
        <n v="4498"/>
        <n v="8001"/>
        <n v="44331"/>
        <n v="5496"/>
        <n v="1762"/>
        <n v="14171"/>
        <n v="14929"/>
        <n v="16891"/>
        <n v="25584"/>
        <n v="6658"/>
        <n v="3020"/>
        <n v="2101"/>
        <n v="41186"/>
        <n v="42683"/>
        <n v="9104"/>
        <n v="1259"/>
        <n v="5180"/>
        <n v="667137"/>
        <n v="19681"/>
        <n v="5206"/>
        <n v="8253"/>
        <n v="4534"/>
        <n v="37497"/>
        <n v="9918"/>
        <n v="27628"/>
        <n v="3741"/>
        <n v="95314"/>
        <n v="3411"/>
        <n v="59195"/>
        <n v="1864"/>
        <n v="25920"/>
        <n v="110402"/>
        <n v="22817"/>
        <n v="5245"/>
        <n v="11629"/>
        <n v="1234"/>
        <n v="13406"/>
        <n v="6143"/>
        <n v="35149"/>
        <n v="39398"/>
        <n v="3158"/>
        <n v="1372"/>
        <n v="1249"/>
        <n v="56741"/>
        <n v="916"/>
        <n v="1659"/>
        <n v="13805"/>
        <n v="8393"/>
        <n v="1647"/>
        <n v="19830"/>
        <n v="1881"/>
        <n v="871"/>
        <n v="6661"/>
        <n v="27849"/>
        <n v="34715"/>
        <n v="25397"/>
        <n v="5015"/>
        <n v="14005"/>
        <n v="7399"/>
        <n v="8728"/>
        <n v="5961"/>
        <n v="31352"/>
        <n v="11587"/>
        <n v="3435"/>
        <n v="15483"/>
        <n v="14343"/>
        <n v="2187"/>
        <n v="16213"/>
        <n v="4915"/>
        <n v="16030"/>
        <n v="23908"/>
        <n v="4306"/>
        <n v="1210"/>
        <n v="1776"/>
        <n v="3661"/>
        <n v="46050"/>
        <n v="16140"/>
        <n v="88777"/>
        <n v="31524"/>
        <n v="40545"/>
        <n v="730"/>
        <n v="17456"/>
        <n v="71209"/>
        <n v="33147"/>
        <n v="9179"/>
        <n v="20333"/>
        <n v="8584"/>
        <n v="1492"/>
        <n v="29781"/>
        <n v="1070"/>
        <n v="77"/>
        <n v="18540"/>
        <n v="6352"/>
        <n v="1622"/>
        <n v="6907"/>
        <n v="17450"/>
        <n v="11296"/>
        <n v="6750"/>
        <n v="5352"/>
        <n v="7834"/>
        <n v="8179"/>
        <n v="5223"/>
        <n v="710"/>
        <n v="14424"/>
        <n v="10630"/>
        <n v="3008"/>
        <n v="6573"/>
        <n v="12180"/>
        <n v="3298"/>
        <n v="62765"/>
        <n v="331"/>
        <n v="693"/>
        <n v="23120"/>
        <n v="1959"/>
        <n v="11050"/>
        <n v="18645"/>
        <n v="2506"/>
        <n v="14525"/>
        <n v="40684"/>
        <n v="5955"/>
        <n v="16674"/>
        <n v="4596"/>
        <n v="19864"/>
        <n v="10491"/>
        <n v="2181"/>
        <n v="13804"/>
        <n v="13301"/>
        <n v="11338"/>
        <n v="8166"/>
        <n v="2991"/>
        <n v="80231"/>
        <n v="5816"/>
        <n v="11334"/>
        <n v="4988"/>
        <n v="41569"/>
        <n v="1845"/>
        <n v="33394"/>
        <n v="713"/>
        <n v="7491"/>
        <n v="9912"/>
        <n v="15898"/>
        <n v="110699"/>
        <n v="21472"/>
        <n v="11241"/>
        <n v="92457"/>
        <n v="12761"/>
        <n v="61068"/>
        <n v="5366"/>
        <n v="23687"/>
        <n v="20517"/>
        <n v="5086"/>
        <n v="39818"/>
        <n v="25709"/>
        <n v="14154"/>
        <n v="6267"/>
        <n v="10676"/>
        <n v="12718"/>
        <n v="57403"/>
        <n v="13253"/>
        <n v="27997"/>
        <n v="6024"/>
        <n v="6800"/>
        <n v="49660"/>
        <n v="24350"/>
        <n v="527"/>
        <n v="9738"/>
        <n v="28614"/>
        <n v="13537"/>
        <n v="8169"/>
        <n v="3234"/>
        <n v="27374"/>
        <n v="120"/>
        <n v="8789"/>
        <n v="8272"/>
        <n v="948"/>
        <n v="859"/>
        <n v="163"/>
        <n v="3485"/>
        <n v="10925"/>
        <n v="36262"/>
        <n v="30564"/>
        <n v="225"/>
        <n v="94958"/>
        <n v="1022"/>
        <n v="1478"/>
        <n v="999"/>
        <n v="6971"/>
        <n v="17982"/>
        <n v="88817"/>
        <n v="11908"/>
        <n v="13263"/>
        <n v="29721"/>
        <n v="29071"/>
        <n v="4749"/>
        <n v="15636"/>
        <n v="28540"/>
        <n v="15042"/>
        <n v="16544"/>
        <n v="2992"/>
        <n v="19468"/>
        <n v="10984"/>
        <n v="29095"/>
        <n v="4677"/>
        <n v="1929"/>
        <n v="7651"/>
        <n v="5846"/>
        <n v="1576"/>
        <n v="13916"/>
        <n v="12191"/>
        <n v="4884"/>
        <n v="52504"/>
        <n v="1330"/>
        <n v="18273"/>
        <n v="12165"/>
        <n v="845"/>
        <n v="1246"/>
        <n v="1747"/>
        <n v="43303"/>
        <n v="652"/>
        <n v="9057"/>
        <n v="58890"/>
        <n v="2917"/>
        <n v="3470"/>
        <n v="2968"/>
        <n v="93618"/>
        <n v="33699"/>
        <n v="13797"/>
        <n v="25704"/>
        <n v="12008"/>
        <n v="53422"/>
        <n v="1429"/>
        <n v="5494"/>
        <n v="17832"/>
        <n v="7206"/>
        <n v="383"/>
        <n v="6285"/>
        <n v="1274"/>
        <n v="1787"/>
        <n v="8527"/>
        <n v="42869"/>
        <n v="9261"/>
        <n v="910"/>
        <n v="20445"/>
        <n v="27994"/>
        <n v="677"/>
        <n v="18478"/>
        <n v="14968"/>
        <n v="18173"/>
        <n v="3191"/>
        <n v="1848"/>
        <n v="4300"/>
        <n v="7400"/>
        <n v="36805"/>
        <n v="1764"/>
        <n v="18288"/>
        <n v="80318"/>
        <n v="17743"/>
        <n v="6152"/>
        <n v="10038"/>
        <n v="16865"/>
        <n v="9737"/>
        <n v="11810"/>
        <n v="154341"/>
        <n v="7992"/>
        <n v="1938"/>
        <n v="22002"/>
        <n v="28431"/>
        <n v="7125"/>
        <n v="9514"/>
        <n v="18874"/>
        <n v="3657"/>
        <n v="9272"/>
        <n v="14477"/>
        <n v="16387"/>
        <n v="56789"/>
        <n v="8176"/>
        <n v="30915"/>
        <n v="4099"/>
        <n v="496"/>
        <n v="6529"/>
        <n v="9515"/>
        <n v="2007"/>
        <n v="12267"/>
        <n v="325"/>
        <n v="7725"/>
        <n v="13892"/>
        <n v="26847"/>
        <n v="1899"/>
        <n v="25102"/>
        <n v="63378"/>
        <n v="9888"/>
        <n v="22408"/>
        <n v="5189"/>
        <n v="762"/>
        <n v="535"/>
        <n v="34319"/>
        <n v="13684"/>
        <n v="16893"/>
        <n v="29000"/>
        <n v="2749"/>
        <n v="870"/>
        <n v="5163"/>
        <n v="7894"/>
        <n v="7094"/>
        <n v="3780"/>
        <n v="4541"/>
        <n v="28693"/>
        <n v="2896"/>
        <n v="18934"/>
        <n v="41690"/>
        <n v="23831"/>
        <n v="1638"/>
        <n v="7570"/>
        <n v="12057"/>
        <n v="15814"/>
        <n v="16055"/>
        <n v="55957"/>
        <n v="1518"/>
        <n v="14849"/>
        <n v="14638"/>
        <n v="2469"/>
        <n v="7620"/>
        <n v="23534"/>
        <n v="10698"/>
        <n v="22417"/>
        <n v="895"/>
        <n v="18164"/>
        <n v="39555"/>
        <n v="184815"/>
        <n v="1188"/>
        <n v="11548"/>
        <n v="23467"/>
      </sharedItems>
    </cacheField>
    <cacheField name="FY 2019 Single Family Assessment" numFmtId="3">
      <sharedItems containsMixedTypes="1" containsNumber="1" containsInteger="1" minValue="95700" maxValue="1914200"/>
    </cacheField>
    <cacheField name="Rank in County" numFmtId="3">
      <sharedItems containsString="0" containsBlank="1" containsNumber="1" containsInteger="1" minValue="1" maxValue="27"/>
    </cacheField>
    <cacheField name="FY 2019 Single Family Tax Bill" numFmtId="3">
      <sharedItems containsMixedTypes="1" containsNumber="1" containsInteger="1" minValue="830" maxValue="20016"/>
    </cacheField>
    <cacheField name="Rank in County2" numFmtId="3">
      <sharedItems containsString="0" containsBlank="1" containsNumber="1" containsInteger="1" minValue="1" maxValue="27"/>
    </cacheField>
    <cacheField name="Rank out of 331 Cities /Towns" numFmtId="3">
      <sharedItems containsMixedTypes="1" containsNumber="1" containsInteger="1" minValue="1" maxValue="331"/>
    </cacheField>
    <cacheField name="2015 DOR Income Per Capita (IPC)" numFmtId="3">
      <sharedItems containsSemiMixedTypes="0" containsString="0" containsNumber="1" containsInteger="1" minValue="8025" maxValue="351332"/>
    </cacheField>
    <cacheField name="Rank in County3" numFmtId="3">
      <sharedItems containsString="0" containsBlank="1" containsNumber="1" containsInteger="1" minValue="1" maxValue="27"/>
    </cacheField>
    <cacheField name="Percent of State Average" numFmtId="165">
      <sharedItems containsSemiMixedTypes="0" containsString="0" containsNumber="1" minValue="0.192" maxValue="8.3930000000000007"/>
    </cacheField>
    <cacheField name="Rank out of 351 Cities /Towns" numFmtId="3">
      <sharedItems containsSemiMixedTypes="0" containsString="0" containsNumber="1" containsInteger="1" minValue="1" maxValue="351"/>
    </cacheField>
    <cacheField name="2016 EQV Per Capita" numFmtId="3">
      <sharedItems containsSemiMixedTypes="0" containsString="0" containsNumber="1" containsInteger="1" minValue="44370" maxValue="3629023"/>
    </cacheField>
    <cacheField name="Rank in County4" numFmtId="3">
      <sharedItems containsString="0" containsBlank="1" containsNumber="1" containsInteger="1" minValue="1" maxValue="27"/>
    </cacheField>
    <cacheField name="Percent of State Average2" numFmtId="165">
      <sharedItems containsSemiMixedTypes="0" containsString="0" containsNumber="1" minValue="0.27200000000000002" maxValue="22.277999999999999"/>
    </cacheField>
    <cacheField name="Rank out of 351 Cities /Towns2" numFmtId="3">
      <sharedItems containsSemiMixedTypes="0" containsString="0" containsNumber="1" containsInteger="1" minValue="1" maxValue="351"/>
    </cacheField>
    <cacheField name="SFTB as a % of IPC &quot;Tax Burden&quot;" numFmtId="0">
      <sharedItems containsMixedTypes="1" containsNumber="1" minValue="3.5000000000000003E-2" maxValue="0.50700000000000001"/>
    </cacheField>
    <cacheField name="Municipality Total Income" numFmtId="3">
      <sharedItems containsSemiMixedTypes="0" containsString="0" containsNumber="1" containsInteger="1" minValue="963000" maxValue="30323378061"/>
    </cacheField>
    <cacheField name="Municipality TotalEQV" numFmtId="3">
      <sharedItems containsSemiMixedTypes="0" containsString="0" containsNumber="1" containsInteger="1" minValue="26041800" maxValue="143575888044"/>
    </cacheField>
    <cacheField name="Land Area" numFmtId="0">
      <sharedItems containsSemiMixedTypes="0" containsString="0" containsNumber="1" minValue="1.05" maxValue="96.46"/>
    </cacheField>
    <cacheField name="Population Density" numFmtId="3">
      <sharedItems containsSemiMixedTypes="0" containsString="0" containsNumber="1" containsInteger="1" minValue="6" maxValue="19495"/>
    </cacheField>
    <cacheField name="2013 Total Road Miles" numFmtId="4">
      <sharedItems containsSemiMixedTypes="0" containsString="0" containsNumber="1" minValue="2" maxValue="923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1">
  <r>
    <s v="001"/>
    <s v="Abington"/>
    <x v="0"/>
    <x v="0"/>
    <n v="363400"/>
    <n v="14"/>
    <n v="6320"/>
    <n v="9"/>
    <n v="99"/>
    <n v="34342"/>
    <n v="17"/>
    <n v="0.82"/>
    <n v="177"/>
    <n v="116629"/>
    <n v="18"/>
    <n v="0.71599999999999997"/>
    <n v="232"/>
    <n v="0.184"/>
    <n v="557267634"/>
    <n v="1892538783"/>
    <n v="9.65"/>
    <n v="1682"/>
    <n v="67.040000000000006"/>
  </r>
  <r>
    <s v="002"/>
    <s v="Acton"/>
    <x v="1"/>
    <x v="1"/>
    <n v="584300"/>
    <m/>
    <n v="11318"/>
    <m/>
    <n v="17"/>
    <n v="61285"/>
    <m/>
    <n v="1.464"/>
    <n v="46"/>
    <n v="182870"/>
    <m/>
    <n v="1.123"/>
    <n v="109"/>
    <n v="0.185"/>
    <n v="1443200465"/>
    <n v="4306405630"/>
    <n v="19.87"/>
    <n v="1185"/>
    <n v="123.27"/>
  </r>
  <r>
    <s v="003"/>
    <s v="Acushnet"/>
    <x v="2"/>
    <x v="2"/>
    <n v="294400"/>
    <m/>
    <n v="4174"/>
    <m/>
    <n v="229"/>
    <n v="29416"/>
    <m/>
    <n v="0.70299999999999996"/>
    <n v="238"/>
    <n v="105534"/>
    <m/>
    <n v="0.64800000000000002"/>
    <n v="264"/>
    <n v="0.14199999999999999"/>
    <n v="308191432"/>
    <n v="1105679718"/>
    <n v="18.43"/>
    <n v="568"/>
    <n v="67.44"/>
  </r>
  <r>
    <s v="004"/>
    <s v="Adams"/>
    <x v="3"/>
    <x v="3"/>
    <n v="147300"/>
    <m/>
    <n v="3150"/>
    <m/>
    <n v="311"/>
    <n v="22354"/>
    <m/>
    <n v="0.53400000000000003"/>
    <n v="304"/>
    <n v="60722"/>
    <m/>
    <n v="0.373"/>
    <n v="341"/>
    <n v="0.14099999999999999"/>
    <n v="183012198"/>
    <n v="497131014"/>
    <n v="22.89"/>
    <n v="358"/>
    <n v="64.11"/>
  </r>
  <r>
    <s v="005"/>
    <s v="Agawam"/>
    <x v="4"/>
    <x v="4"/>
    <n v="237200"/>
    <m/>
    <n v="3949"/>
    <m/>
    <n v="252"/>
    <n v="28198"/>
    <m/>
    <n v="0.67400000000000004"/>
    <n v="258"/>
    <n v="102260"/>
    <m/>
    <n v="0.628"/>
    <n v="272"/>
    <n v="0.14000000000000001"/>
    <n v="813202122"/>
    <n v="2949076140"/>
    <n v="23.31"/>
    <n v="1237"/>
    <n v="151.88999999999999"/>
  </r>
  <r>
    <s v="006"/>
    <s v="Alford"/>
    <x v="3"/>
    <x v="5"/>
    <n v="724100"/>
    <m/>
    <n v="3671"/>
    <m/>
    <n v="276"/>
    <n v="40075"/>
    <m/>
    <n v="0.95699999999999996"/>
    <n v="119"/>
    <n v="601464"/>
    <m/>
    <n v="3.6920000000000002"/>
    <n v="15"/>
    <n v="9.1999999999999998E-2"/>
    <n v="19837125"/>
    <n v="297724680"/>
    <n v="11.5"/>
    <n v="43"/>
    <n v="17.46"/>
  </r>
  <r>
    <s v="007"/>
    <s v="Amesbury"/>
    <x v="5"/>
    <x v="6"/>
    <n v="374700"/>
    <m/>
    <n v="6884"/>
    <m/>
    <n v="73"/>
    <n v="34065"/>
    <m/>
    <n v="0.81399999999999995"/>
    <n v="182"/>
    <n v="116888"/>
    <m/>
    <n v="0.71799999999999997"/>
    <n v="230"/>
    <n v="0.20200000000000001"/>
    <n v="593207910"/>
    <n v="2035487632"/>
    <n v="12.26"/>
    <n v="1420"/>
    <n v="73.72"/>
  </r>
  <r>
    <s v="008"/>
    <s v="Amherst"/>
    <x v="6"/>
    <x v="7"/>
    <n v="353700"/>
    <m/>
    <n v="7710"/>
    <m/>
    <n v="57"/>
    <n v="17467"/>
    <m/>
    <n v="0.41699999999999998"/>
    <n v="335"/>
    <n v="58967"/>
    <m/>
    <n v="0.36199999999999999"/>
    <n v="343"/>
    <n v="0.441"/>
    <n v="695763011"/>
    <n v="2348832511"/>
    <n v="27.6"/>
    <n v="1443"/>
    <n v="136.33000000000001"/>
  </r>
  <r>
    <s v="009"/>
    <s v="Andover"/>
    <x v="5"/>
    <x v="8"/>
    <n v="653100"/>
    <m/>
    <n v="9973"/>
    <m/>
    <n v="29"/>
    <n v="78643"/>
    <m/>
    <n v="1.879"/>
    <n v="26"/>
    <n v="225870"/>
    <m/>
    <n v="1.387"/>
    <n v="71"/>
    <n v="0.127"/>
    <n v="2776019257"/>
    <n v="7972985130"/>
    <n v="30.85"/>
    <n v="1144"/>
    <n v="226.74"/>
  </r>
  <r>
    <s v="104"/>
    <s v="Aquinnah"/>
    <x v="7"/>
    <x v="9"/>
    <n v="1304700"/>
    <m/>
    <n v="7985"/>
    <m/>
    <n v="50"/>
    <n v="15759"/>
    <m/>
    <n v="0.376"/>
    <n v="345"/>
    <n v="2207584"/>
    <m/>
    <n v="13.552"/>
    <n v="3"/>
    <n v="0.50700000000000001"/>
    <n v="5168952"/>
    <n v="724087552"/>
    <n v="5.33"/>
    <n v="62"/>
    <n v="13.45"/>
  </r>
  <r>
    <s v="010"/>
    <s v="Arlington"/>
    <x v="1"/>
    <x v="10"/>
    <n v="752200"/>
    <m/>
    <n v="8470"/>
    <m/>
    <n v="45"/>
    <n v="56582"/>
    <m/>
    <n v="1.3520000000000001"/>
    <n v="57"/>
    <n v="202459"/>
    <m/>
    <n v="1.2430000000000001"/>
    <n v="87"/>
    <n v="0.15"/>
    <n v="2535722330"/>
    <n v="9073200085"/>
    <n v="5.15"/>
    <n v="8702"/>
    <n v="120.84"/>
  </r>
  <r>
    <s v="011"/>
    <s v="Ashburnham"/>
    <x v="8"/>
    <x v="11"/>
    <n v="224100"/>
    <m/>
    <n v="5054"/>
    <m/>
    <n v="172"/>
    <n v="34664"/>
    <m/>
    <n v="0.82799999999999996"/>
    <n v="172"/>
    <n v="96686"/>
    <m/>
    <n v="0.59399999999999997"/>
    <n v="288"/>
    <n v="0.14599999999999999"/>
    <n v="215228776"/>
    <n v="600323374"/>
    <n v="38.369999999999997"/>
    <n v="162"/>
    <n v="97.12"/>
  </r>
  <r>
    <s v="012"/>
    <s v="Ashby"/>
    <x v="1"/>
    <x v="12"/>
    <n v="244800"/>
    <m/>
    <n v="5368"/>
    <m/>
    <n v="153"/>
    <n v="31092"/>
    <m/>
    <n v="0.74299999999999999"/>
    <n v="221"/>
    <n v="89346"/>
    <m/>
    <n v="0.54800000000000004"/>
    <n v="304"/>
    <n v="0.17299999999999999"/>
    <n v="100302792"/>
    <n v="288230196"/>
    <n v="23.7"/>
    <n v="136"/>
    <n v="64.760000000000005"/>
  </r>
  <r>
    <s v="013"/>
    <s v="Ashfield"/>
    <x v="9"/>
    <x v="13"/>
    <n v="253600"/>
    <m/>
    <n v="4352"/>
    <m/>
    <n v="220"/>
    <n v="26164"/>
    <m/>
    <n v="0.625"/>
    <n v="277"/>
    <n v="140312"/>
    <m/>
    <n v="0.86099999999999999"/>
    <n v="177"/>
    <n v="0.16600000000000001"/>
    <n v="45080572"/>
    <n v="241757576"/>
    <n v="40"/>
    <n v="43"/>
    <n v="83.06"/>
  </r>
  <r>
    <s v="014"/>
    <s v="Ashland"/>
    <x v="1"/>
    <x v="14"/>
    <n v="452900"/>
    <m/>
    <n v="7373"/>
    <m/>
    <n v="63"/>
    <n v="47416"/>
    <m/>
    <n v="1.133"/>
    <n v="92"/>
    <n v="142817"/>
    <m/>
    <n v="0.877"/>
    <n v="167"/>
    <n v="0.155"/>
    <n v="833241368"/>
    <n v="2509723141"/>
    <n v="12.33"/>
    <n v="1425"/>
    <n v="81.38"/>
  </r>
  <r>
    <s v="015"/>
    <s v="Athol"/>
    <x v="8"/>
    <x v="15"/>
    <n v="163300"/>
    <m/>
    <n v="2849"/>
    <m/>
    <n v="315"/>
    <n v="19444"/>
    <m/>
    <n v="0.46500000000000002"/>
    <n v="327"/>
    <n v="57768"/>
    <m/>
    <n v="0.35499999999999998"/>
    <n v="346"/>
    <n v="0.14699999999999999"/>
    <n v="226600376"/>
    <n v="673228272"/>
    <n v="32.29"/>
    <n v="361"/>
    <n v="111.14"/>
  </r>
  <r>
    <s v="016"/>
    <s v="Attleboro"/>
    <x v="2"/>
    <x v="16"/>
    <n v="313000"/>
    <m/>
    <n v="4432"/>
    <m/>
    <n v="219"/>
    <n v="31222"/>
    <m/>
    <n v="0.746"/>
    <n v="220"/>
    <n v="96346"/>
    <m/>
    <n v="0.59099999999999997"/>
    <n v="289"/>
    <n v="0.14199999999999999"/>
    <n v="1382635048"/>
    <n v="4266586264"/>
    <n v="26.81"/>
    <n v="1652"/>
    <n v="201"/>
  </r>
  <r>
    <s v="017"/>
    <s v="Auburn"/>
    <x v="8"/>
    <x v="17"/>
    <n v="263300"/>
    <m/>
    <n v="4850"/>
    <m/>
    <n v="186"/>
    <n v="33397"/>
    <m/>
    <n v="0.79800000000000004"/>
    <n v="191"/>
    <n v="123695"/>
    <m/>
    <n v="0.75900000000000001"/>
    <n v="219"/>
    <n v="0.14499999999999999"/>
    <n v="551584852"/>
    <n v="2042946620"/>
    <n v="15.48"/>
    <n v="1067"/>
    <n v="116.57"/>
  </r>
  <r>
    <s v="018"/>
    <s v="Avon"/>
    <x v="10"/>
    <x v="18"/>
    <n v="307100"/>
    <m/>
    <n v="5524"/>
    <m/>
    <n v="141"/>
    <n v="32690"/>
    <m/>
    <n v="0.78100000000000003"/>
    <n v="202"/>
    <n v="183184"/>
    <m/>
    <n v="1.125"/>
    <n v="108"/>
    <n v="0.16900000000000001"/>
    <n v="147039620"/>
    <n v="823961632"/>
    <n v="4.29"/>
    <n v="1048"/>
    <n v="33.6"/>
  </r>
  <r>
    <s v="019"/>
    <s v="Ayer"/>
    <x v="1"/>
    <x v="19"/>
    <n v="332600"/>
    <m/>
    <n v="4534"/>
    <m/>
    <n v="211"/>
    <n v="32658"/>
    <m/>
    <n v="0.78"/>
    <n v="203"/>
    <n v="137858"/>
    <m/>
    <n v="0.84599999999999997"/>
    <n v="186"/>
    <n v="0.13900000000000001"/>
    <n v="261296658"/>
    <n v="1103001858"/>
    <n v="8.92"/>
    <n v="897"/>
    <n v="50.96"/>
  </r>
  <r>
    <s v="020"/>
    <s v="Barnstable"/>
    <x v="11"/>
    <x v="20"/>
    <s v="Not Reported"/>
    <m/>
    <s v=""/>
    <m/>
    <s v="Not Reported"/>
    <n v="37848"/>
    <m/>
    <n v="0.90400000000000003"/>
    <n v="137"/>
    <n v="308251"/>
    <m/>
    <n v="1.8919999999999999"/>
    <n v="44"/>
    <s v="Not Reported"/>
    <n v="1677839688"/>
    <n v="13665075081"/>
    <n v="59.8"/>
    <n v="741"/>
    <n v="447.08"/>
  </r>
  <r>
    <s v="021"/>
    <s v="Barre"/>
    <x v="8"/>
    <x v="21"/>
    <n v="210200"/>
    <m/>
    <n v="3808"/>
    <m/>
    <n v="261"/>
    <n v="25147"/>
    <m/>
    <n v="0.60099999999999998"/>
    <n v="289"/>
    <n v="78469"/>
    <m/>
    <n v="0.48199999999999998"/>
    <n v="322"/>
    <n v="0.151"/>
    <n v="138207912"/>
    <n v="431265624"/>
    <n v="44.33"/>
    <n v="124"/>
    <n v="117.02"/>
  </r>
  <r>
    <s v="022"/>
    <s v="Becket"/>
    <x v="3"/>
    <x v="22"/>
    <n v="234900"/>
    <m/>
    <n v="2600"/>
    <m/>
    <n v="322"/>
    <n v="27292"/>
    <m/>
    <n v="0.65200000000000002"/>
    <n v="267"/>
    <n v="294444"/>
    <m/>
    <n v="1.8080000000000001"/>
    <n v="47"/>
    <n v="9.5000000000000001E-2"/>
    <n v="48088504"/>
    <n v="518810328"/>
    <n v="46.06"/>
    <n v="38"/>
    <n v="85.26"/>
  </r>
  <r>
    <s v="023"/>
    <s v="Bedford"/>
    <x v="1"/>
    <x v="23"/>
    <n v="728500"/>
    <m/>
    <n v="9442"/>
    <m/>
    <n v="34"/>
    <n v="63336"/>
    <m/>
    <n v="1.5129999999999999"/>
    <n v="42"/>
    <n v="247247"/>
    <m/>
    <n v="1.518"/>
    <n v="61"/>
    <n v="0.14899999999999999"/>
    <n v="897534456"/>
    <n v="3503737237"/>
    <n v="13.66"/>
    <n v="1037"/>
    <n v="86.52"/>
  </r>
  <r>
    <s v="024"/>
    <s v="Belchertown"/>
    <x v="6"/>
    <x v="24"/>
    <n v="269700"/>
    <m/>
    <n v="4940"/>
    <m/>
    <n v="179"/>
    <n v="33107"/>
    <m/>
    <n v="0.79100000000000004"/>
    <n v="196"/>
    <n v="97679"/>
    <m/>
    <n v="0.6"/>
    <n v="283"/>
    <n v="0.14899999999999999"/>
    <n v="494254403"/>
    <n v="1458249791"/>
    <n v="52.64"/>
    <n v="284"/>
    <n v="163.03"/>
  </r>
  <r>
    <s v="025"/>
    <s v="Bellingham"/>
    <x v="10"/>
    <x v="25"/>
    <n v="315800"/>
    <m/>
    <n v="4488"/>
    <m/>
    <n v="216"/>
    <n v="34147"/>
    <m/>
    <n v="0.81599999999999995"/>
    <n v="181"/>
    <n v="136568"/>
    <m/>
    <n v="0.83799999999999997"/>
    <n v="189"/>
    <n v="0.13100000000000001"/>
    <n v="576776977"/>
    <n v="2306770088"/>
    <n v="18.350000000000001"/>
    <n v="920"/>
    <n v="99.52"/>
  </r>
  <r>
    <s v="026"/>
    <s v="Belmont"/>
    <x v="1"/>
    <x v="26"/>
    <n v="1090000"/>
    <m/>
    <n v="12720"/>
    <m/>
    <n v="11"/>
    <n v="81528"/>
    <m/>
    <n v="1.948"/>
    <n v="25"/>
    <n v="270980"/>
    <m/>
    <n v="1.663"/>
    <n v="55"/>
    <n v="0.156"/>
    <n v="2085812352"/>
    <n v="6932752320"/>
    <n v="4.6500000000000004"/>
    <n v="5502"/>
    <n v="82.35"/>
  </r>
  <r>
    <s v="027"/>
    <s v="Berkley"/>
    <x v="2"/>
    <x v="27"/>
    <n v="362900"/>
    <m/>
    <n v="5313"/>
    <m/>
    <n v="157"/>
    <n v="35443"/>
    <m/>
    <n v="0.84699999999999998"/>
    <n v="159"/>
    <n v="116043"/>
    <m/>
    <n v="0.71199999999999997"/>
    <n v="233"/>
    <n v="0.15"/>
    <n v="235979494"/>
    <n v="772614294"/>
    <n v="16.510000000000002"/>
    <n v="403"/>
    <n v="63.86"/>
  </r>
  <r>
    <s v="028"/>
    <s v="Berlin"/>
    <x v="8"/>
    <x v="28"/>
    <n v="418900"/>
    <m/>
    <n v="6300"/>
    <m/>
    <n v="101"/>
    <n v="51247"/>
    <m/>
    <n v="1.224"/>
    <n v="75"/>
    <n v="198755"/>
    <m/>
    <n v="1.22"/>
    <n v="93"/>
    <n v="0.123"/>
    <n v="154765940"/>
    <n v="600240100"/>
    <n v="12.97"/>
    <n v="233"/>
    <n v="44.93"/>
  </r>
  <r>
    <s v="029"/>
    <s v="Bernardston"/>
    <x v="9"/>
    <x v="29"/>
    <n v="215900"/>
    <m/>
    <n v="4240"/>
    <m/>
    <n v="224"/>
    <n v="28992"/>
    <m/>
    <n v="0.69299999999999995"/>
    <n v="248"/>
    <n v="103277"/>
    <m/>
    <n v="0.63400000000000001"/>
    <n v="268"/>
    <n v="0.14599999999999999"/>
    <n v="60912192"/>
    <n v="216984977"/>
    <n v="23.39"/>
    <n v="90"/>
    <n v="57.33"/>
  </r>
  <r>
    <s v="030"/>
    <s v="Beverly"/>
    <x v="5"/>
    <x v="30"/>
    <n v="511800"/>
    <m/>
    <n v="6761"/>
    <m/>
    <n v="77"/>
    <n v="42387"/>
    <m/>
    <n v="1.0129999999999999"/>
    <n v="107"/>
    <n v="149215"/>
    <m/>
    <n v="0.91600000000000004"/>
    <n v="158"/>
    <n v="0.16"/>
    <n v="1745750982"/>
    <n v="6145568990"/>
    <n v="15.09"/>
    <n v="2729"/>
    <n v="149.24"/>
  </r>
  <r>
    <s v="031"/>
    <s v="Billerica"/>
    <x v="1"/>
    <x v="31"/>
    <n v="395300"/>
    <m/>
    <n v="5328"/>
    <m/>
    <n v="155"/>
    <n v="35888"/>
    <m/>
    <n v="0.85699999999999998"/>
    <n v="155"/>
    <n v="143714"/>
    <m/>
    <n v="0.88200000000000001"/>
    <n v="165"/>
    <n v="0.14799999999999999"/>
    <n v="1531807504"/>
    <n v="6134144662"/>
    <n v="25.57"/>
    <n v="1669"/>
    <n v="227.23"/>
  </r>
  <r>
    <s v="032"/>
    <s v="Blackstone"/>
    <x v="8"/>
    <x v="32"/>
    <n v="286700"/>
    <m/>
    <n v="5421"/>
    <m/>
    <n v="150"/>
    <n v="29806"/>
    <m/>
    <n v="0.71199999999999997"/>
    <n v="233"/>
    <n v="98256"/>
    <m/>
    <n v="0.60299999999999998"/>
    <n v="282"/>
    <n v="0.182"/>
    <n v="271353824"/>
    <n v="894522624"/>
    <n v="11.08"/>
    <n v="822"/>
    <n v="46.6"/>
  </r>
  <r>
    <s v="033"/>
    <s v="Blandford"/>
    <x v="4"/>
    <x v="33"/>
    <n v="219300"/>
    <m/>
    <n v="3775"/>
    <m/>
    <n v="267"/>
    <n v="28952"/>
    <m/>
    <n v="0.69199999999999995"/>
    <n v="249"/>
    <n v="138439"/>
    <m/>
    <n v="0.85"/>
    <n v="183"/>
    <n v="0.13"/>
    <n v="36450568"/>
    <n v="174294701"/>
    <n v="51.57"/>
    <n v="24"/>
    <n v="87.81"/>
  </r>
  <r>
    <s v="034"/>
    <s v="Bolton"/>
    <x v="8"/>
    <x v="34"/>
    <n v="528000"/>
    <m/>
    <n v="10809"/>
    <m/>
    <n v="20"/>
    <n v="75140"/>
    <m/>
    <n v="1.7949999999999999"/>
    <n v="30"/>
    <n v="194501"/>
    <m/>
    <n v="1.194"/>
    <n v="97"/>
    <n v="0.14399999999999999"/>
    <n v="389225200"/>
    <n v="1007515180"/>
    <n v="19.95"/>
    <n v="260"/>
    <n v="64.87"/>
  </r>
  <r>
    <s v="035"/>
    <s v="Boston"/>
    <x v="12"/>
    <x v="35"/>
    <s v="Not Reported"/>
    <m/>
    <s v=""/>
    <m/>
    <s v="Not Reported"/>
    <n v="45453"/>
    <m/>
    <n v="1.0860000000000001"/>
    <n v="98"/>
    <n v="215212"/>
    <m/>
    <n v="1.321"/>
    <n v="77"/>
    <s v="Not Reported"/>
    <n v="30323378061"/>
    <n v="143575888044"/>
    <n v="48.28"/>
    <n v="13818"/>
    <n v="923.52"/>
  </r>
  <r>
    <s v="036"/>
    <s v="Bourne"/>
    <x v="11"/>
    <x v="36"/>
    <n v="449300"/>
    <m/>
    <n v="4722"/>
    <m/>
    <n v="190"/>
    <n v="33241"/>
    <m/>
    <n v="0.79400000000000004"/>
    <n v="193"/>
    <n v="223456"/>
    <m/>
    <n v="1.3720000000000001"/>
    <n v="74"/>
    <n v="0.14199999999999999"/>
    <n v="654216121"/>
    <n v="4397837536"/>
    <n v="40.64"/>
    <n v="484"/>
    <n v="189.86"/>
  </r>
  <r>
    <s v="037"/>
    <s v="Boxborough"/>
    <x v="1"/>
    <x v="37"/>
    <n v="608600"/>
    <m/>
    <n v="9994"/>
    <m/>
    <n v="28"/>
    <n v="57322"/>
    <m/>
    <n v="1.369"/>
    <n v="54"/>
    <n v="212087"/>
    <m/>
    <n v="1.302"/>
    <n v="79"/>
    <n v="0.17399999999999999"/>
    <n v="298418332"/>
    <n v="1104124922"/>
    <n v="10.29"/>
    <n v="506"/>
    <n v="41.34"/>
  </r>
  <r>
    <s v="038"/>
    <s v="Boxford"/>
    <x v="5"/>
    <x v="38"/>
    <n v="643400"/>
    <m/>
    <n v="10475"/>
    <m/>
    <n v="24"/>
    <n v="104605"/>
    <m/>
    <n v="2.4990000000000001"/>
    <n v="18"/>
    <n v="211887"/>
    <m/>
    <n v="1.3009999999999999"/>
    <n v="80"/>
    <n v="0.1"/>
    <n v="863305065"/>
    <n v="1748703411"/>
    <n v="23.56"/>
    <n v="350"/>
    <n v="99.72"/>
  </r>
  <r>
    <s v="039"/>
    <s v="Boylston"/>
    <x v="8"/>
    <x v="39"/>
    <n v="400300"/>
    <m/>
    <n v="6421"/>
    <m/>
    <n v="93"/>
    <n v="53857"/>
    <m/>
    <n v="1.2869999999999999"/>
    <n v="66"/>
    <n v="151403"/>
    <m/>
    <n v="0.92900000000000005"/>
    <n v="153"/>
    <n v="0.11899999999999999"/>
    <n v="244187638"/>
    <n v="686461202"/>
    <n v="16.059999999999999"/>
    <n v="282"/>
    <n v="51.22"/>
  </r>
  <r>
    <s v="040"/>
    <s v="Braintree"/>
    <x v="10"/>
    <x v="40"/>
    <n v="486000"/>
    <m/>
    <n v="4904"/>
    <m/>
    <n v="183"/>
    <n v="40434"/>
    <m/>
    <n v="0.96599999999999997"/>
    <n v="117"/>
    <n v="168739"/>
    <m/>
    <n v="1.036"/>
    <n v="127"/>
    <n v="0.121"/>
    <n v="1516153698"/>
    <n v="6327206283"/>
    <n v="13.75"/>
    <n v="2727"/>
    <n v="141.61000000000001"/>
  </r>
  <r>
    <s v="041"/>
    <s v="Brewster"/>
    <x v="11"/>
    <x v="41"/>
    <n v="524400"/>
    <m/>
    <n v="4499"/>
    <m/>
    <n v="215"/>
    <n v="32143"/>
    <m/>
    <n v="0.76800000000000002"/>
    <n v="209"/>
    <n v="375169"/>
    <m/>
    <n v="2.3029999999999999"/>
    <n v="32"/>
    <n v="0.14000000000000001"/>
    <n v="318794274"/>
    <n v="3720926142"/>
    <n v="22.88"/>
    <n v="433"/>
    <n v="167.9"/>
  </r>
  <r>
    <s v="042"/>
    <s v="Bridgewater"/>
    <x v="0"/>
    <x v="42"/>
    <n v="385800"/>
    <n v="12"/>
    <n v="5721"/>
    <n v="18"/>
    <n v="131"/>
    <n v="31457"/>
    <n v="21"/>
    <n v="0.752"/>
    <n v="216"/>
    <n v="97150"/>
    <n v="26"/>
    <n v="0.59599999999999997"/>
    <n v="286"/>
    <n v="0.182"/>
    <n v="869093996"/>
    <n v="2684060200"/>
    <n v="27.32"/>
    <n v="1011"/>
    <n v="134.16"/>
  </r>
  <r>
    <s v="043"/>
    <s v="Brimfield"/>
    <x v="4"/>
    <x v="43"/>
    <n v="235500"/>
    <m/>
    <n v="4187"/>
    <m/>
    <n v="227"/>
    <n v="33555"/>
    <m/>
    <n v="0.80200000000000005"/>
    <n v="187"/>
    <n v="111697"/>
    <m/>
    <n v="0.68600000000000005"/>
    <n v="247"/>
    <n v="0.125"/>
    <n v="125529255"/>
    <n v="417858477"/>
    <n v="34.74"/>
    <n v="108"/>
    <n v="79.52"/>
  </r>
  <r>
    <s v="044"/>
    <s v="Brockton"/>
    <x v="0"/>
    <x v="44"/>
    <n v="270500"/>
    <n v="27"/>
    <n v="4204"/>
    <n v="26"/>
    <n v="226"/>
    <n v="20094"/>
    <n v="27"/>
    <n v="0.48"/>
    <n v="324"/>
    <n v="67981"/>
    <n v="27"/>
    <n v="0.41699999999999998"/>
    <n v="335"/>
    <n v="0.20899999999999999"/>
    <n v="1915239516"/>
    <n v="6479541034"/>
    <n v="21.33"/>
    <n v="4469"/>
    <n v="286.87"/>
  </r>
  <r>
    <s v="045"/>
    <s v="Brookfield"/>
    <x v="8"/>
    <x v="45"/>
    <n v="222500"/>
    <m/>
    <n v="4216"/>
    <m/>
    <n v="225"/>
    <n v="27006"/>
    <m/>
    <n v="0.64500000000000002"/>
    <n v="271"/>
    <n v="76814"/>
    <m/>
    <n v="0.47199999999999998"/>
    <n v="325"/>
    <n v="0.156"/>
    <n v="92117466"/>
    <n v="262012554"/>
    <n v="15.55"/>
    <n v="219"/>
    <n v="38.89"/>
  </r>
  <r>
    <s v="046"/>
    <s v="Brookline"/>
    <x v="10"/>
    <x v="46"/>
    <s v="Not Reported"/>
    <m/>
    <s v=""/>
    <m/>
    <s v="Not Reported"/>
    <n v="76726"/>
    <m/>
    <n v="1.833"/>
    <n v="28"/>
    <n v="353826"/>
    <m/>
    <n v="2.1720000000000002"/>
    <n v="35"/>
    <s v="Not Reported"/>
    <n v="4541795570"/>
    <n v="20944730070"/>
    <n v="6.75"/>
    <n v="8770"/>
    <n v="105.73"/>
  </r>
  <r>
    <s v="047"/>
    <s v="Buckland"/>
    <x v="9"/>
    <x v="47"/>
    <n v="214500"/>
    <m/>
    <n v="3997"/>
    <m/>
    <n v="247"/>
    <n v="20769"/>
    <m/>
    <n v="0.496"/>
    <n v="317"/>
    <n v="119303"/>
    <m/>
    <n v="0.73199999999999998"/>
    <n v="225"/>
    <n v="0.192"/>
    <n v="38713416"/>
    <n v="222380792"/>
    <n v="19.670000000000002"/>
    <n v="95"/>
    <n v="50.25"/>
  </r>
  <r>
    <s v="048"/>
    <s v="Burlington"/>
    <x v="1"/>
    <x v="48"/>
    <n v="502600"/>
    <m/>
    <n v="5267"/>
    <m/>
    <n v="163"/>
    <n v="44437"/>
    <m/>
    <n v="1.0620000000000001"/>
    <n v="100"/>
    <n v="238860"/>
    <m/>
    <n v="1.466"/>
    <n v="68"/>
    <n v="0.11899999999999999"/>
    <n v="1151807040"/>
    <n v="6191251200"/>
    <n v="11.73"/>
    <n v="2210"/>
    <n v="115.95"/>
  </r>
  <r>
    <s v="049"/>
    <s v="Cambridge"/>
    <x v="1"/>
    <x v="49"/>
    <s v="Not Reported"/>
    <m/>
    <s v=""/>
    <m/>
    <s v="Not Reported"/>
    <n v="59014"/>
    <m/>
    <n v="1.41"/>
    <n v="48"/>
    <n v="358425"/>
    <m/>
    <n v="2.2000000000000002"/>
    <n v="34"/>
    <s v="Not Reported"/>
    <n v="6515263628"/>
    <n v="39570836850"/>
    <n v="6.39"/>
    <n v="17277"/>
    <n v="141.13999999999999"/>
  </r>
  <r>
    <s v="050"/>
    <s v="Canton"/>
    <x v="10"/>
    <x v="50"/>
    <n v="541000"/>
    <m/>
    <n v="6708"/>
    <m/>
    <n v="80"/>
    <n v="58744"/>
    <m/>
    <n v="1.403"/>
    <n v="51"/>
    <n v="202286"/>
    <m/>
    <n v="1.242"/>
    <n v="89"/>
    <n v="0.114"/>
    <n v="1340361848"/>
    <n v="4615559662"/>
    <n v="18.8"/>
    <n v="1214"/>
    <n v="111.15"/>
  </r>
  <r>
    <s v="051"/>
    <s v="Carlisle"/>
    <x v="1"/>
    <x v="51"/>
    <n v="821000"/>
    <m/>
    <n v="15016"/>
    <m/>
    <n v="6"/>
    <n v="111636"/>
    <m/>
    <n v="2.6669999999999998"/>
    <n v="14"/>
    <n v="289263"/>
    <m/>
    <n v="1.776"/>
    <n v="48"/>
    <n v="0.13500000000000001"/>
    <n v="585530820"/>
    <n v="1517184435"/>
    <n v="15.26"/>
    <n v="344"/>
    <n v="55.79"/>
  </r>
  <r>
    <s v="052"/>
    <s v="Carver"/>
    <x v="0"/>
    <x v="52"/>
    <n v="320400"/>
    <n v="23"/>
    <n v="5462"/>
    <n v="20"/>
    <n v="146"/>
    <n v="29476"/>
    <n v="23"/>
    <n v="0.70399999999999996"/>
    <n v="237"/>
    <n v="106863"/>
    <n v="23"/>
    <n v="0.65600000000000003"/>
    <n v="260"/>
    <n v="0.185"/>
    <n v="342776404"/>
    <n v="1242709827"/>
    <n v="37.4"/>
    <n v="311"/>
    <n v="105.17"/>
  </r>
  <r>
    <s v="053"/>
    <s v="Charlemont"/>
    <x v="9"/>
    <x v="53"/>
    <n v="204100"/>
    <m/>
    <n v="4027"/>
    <m/>
    <n v="245"/>
    <n v="25496"/>
    <m/>
    <n v="0.60899999999999999"/>
    <n v="284"/>
    <n v="111136"/>
    <m/>
    <n v="0.68200000000000005"/>
    <n v="248"/>
    <n v="0.158"/>
    <n v="31462064"/>
    <n v="137141824"/>
    <n v="25.95"/>
    <n v="48"/>
    <n v="56.58"/>
  </r>
  <r>
    <s v="054"/>
    <s v="Charlton"/>
    <x v="8"/>
    <x v="54"/>
    <n v="281800"/>
    <m/>
    <n v="4162"/>
    <m/>
    <n v="231"/>
    <n v="34827"/>
    <m/>
    <n v="0.83199999999999996"/>
    <n v="169"/>
    <n v="110966"/>
    <m/>
    <n v="0.68100000000000005"/>
    <n v="249"/>
    <n v="0.12"/>
    <n v="466890762"/>
    <n v="1487610196"/>
    <n v="42.18"/>
    <n v="318"/>
    <n v="155.91999999999999"/>
  </r>
  <r>
    <s v="055"/>
    <s v="Chatham"/>
    <x v="11"/>
    <x v="55"/>
    <n v="959000"/>
    <m/>
    <n v="4651"/>
    <m/>
    <n v="196"/>
    <n v="56654"/>
    <m/>
    <n v="1.353"/>
    <n v="56"/>
    <n v="1072443"/>
    <m/>
    <n v="6.5830000000000002"/>
    <n v="7"/>
    <n v="8.2000000000000003E-2"/>
    <n v="348025522"/>
    <n v="6588017349"/>
    <n v="16.13"/>
    <n v="381"/>
    <n v="121.42"/>
  </r>
  <r>
    <s v="056"/>
    <s v="Chelmsford"/>
    <x v="1"/>
    <x v="56"/>
    <n v="428300"/>
    <m/>
    <n v="7003"/>
    <m/>
    <n v="70"/>
    <n v="51862"/>
    <m/>
    <n v="1.2390000000000001"/>
    <n v="73"/>
    <n v="154658"/>
    <m/>
    <n v="0.94899999999999995"/>
    <n v="148"/>
    <n v="0.13500000000000001"/>
    <n v="1822897438"/>
    <n v="5436074042"/>
    <n v="22.37"/>
    <n v="1571"/>
    <n v="206.73"/>
  </r>
  <r>
    <s v="057"/>
    <s v="Chelsea"/>
    <x v="12"/>
    <x v="57"/>
    <s v="Not Reported"/>
    <m/>
    <s v=""/>
    <m/>
    <s v="Not Reported"/>
    <n v="16975"/>
    <m/>
    <n v="0.40600000000000003"/>
    <n v="337"/>
    <n v="70851"/>
    <m/>
    <n v="0.435"/>
    <n v="331"/>
    <s v="Not Reported"/>
    <n v="668781050"/>
    <n v="2791387698"/>
    <n v="2.21"/>
    <n v="17827"/>
    <n v="48.66"/>
  </r>
  <r>
    <s v="058"/>
    <s v="Cheshire"/>
    <x v="3"/>
    <x v="58"/>
    <n v="214900"/>
    <m/>
    <n v="2815"/>
    <m/>
    <n v="316"/>
    <n v="27735"/>
    <m/>
    <n v="0.66300000000000003"/>
    <n v="260"/>
    <n v="98501"/>
    <m/>
    <n v="0.60499999999999998"/>
    <n v="281"/>
    <n v="0.10100000000000001"/>
    <n v="87587130"/>
    <n v="311066158"/>
    <n v="26.81"/>
    <n v="118"/>
    <n v="56.55"/>
  </r>
  <r>
    <s v="059"/>
    <s v="Chester"/>
    <x v="4"/>
    <x v="59"/>
    <n v="157800"/>
    <m/>
    <n v="3314"/>
    <m/>
    <n v="303"/>
    <n v="21891"/>
    <m/>
    <n v="0.52300000000000002"/>
    <n v="307"/>
    <n v="89103"/>
    <m/>
    <n v="0.54700000000000004"/>
    <n v="305"/>
    <n v="0.151"/>
    <n v="30034452"/>
    <n v="122249316"/>
    <n v="36.61"/>
    <n v="37"/>
    <n v="66.13"/>
  </r>
  <r>
    <s v="060"/>
    <s v="Chesterfield"/>
    <x v="6"/>
    <x v="60"/>
    <n v="229900"/>
    <m/>
    <n v="4595"/>
    <m/>
    <n v="202"/>
    <n v="21820"/>
    <m/>
    <n v="0.52100000000000002"/>
    <n v="310"/>
    <n v="125839"/>
    <m/>
    <n v="0.77200000000000002"/>
    <n v="211"/>
    <n v="0.21099999999999999"/>
    <n v="27253180"/>
    <n v="157172911"/>
    <n v="30.86"/>
    <n v="40"/>
    <n v="58.32"/>
  </r>
  <r>
    <s v="061"/>
    <s v="Chicopee"/>
    <x v="4"/>
    <x v="61"/>
    <n v="182900"/>
    <m/>
    <n v="3285"/>
    <m/>
    <n v="307"/>
    <n v="19380"/>
    <m/>
    <n v="0.46300000000000002"/>
    <n v="328"/>
    <n v="68714"/>
    <m/>
    <n v="0.42199999999999999"/>
    <n v="333"/>
    <n v="0.17"/>
    <n v="1099640580"/>
    <n v="3898901074"/>
    <n v="22.83"/>
    <n v="2485"/>
    <n v="258.77999999999997"/>
  </r>
  <r>
    <s v="062"/>
    <s v="Chilmark"/>
    <x v="7"/>
    <x v="62"/>
    <n v="1914200"/>
    <m/>
    <n v="5513"/>
    <m/>
    <n v="142"/>
    <n v="68158"/>
    <m/>
    <n v="1.6279999999999999"/>
    <n v="34"/>
    <n v="3629023"/>
    <m/>
    <n v="22.277999999999999"/>
    <n v="1"/>
    <n v="8.1000000000000003E-2"/>
    <n v="62432728"/>
    <n v="3324185068"/>
    <n v="19.04"/>
    <n v="48"/>
    <n v="21.88"/>
  </r>
  <r>
    <s v="063"/>
    <s v="Clarksburg"/>
    <x v="3"/>
    <x v="63"/>
    <n v="166600"/>
    <m/>
    <n v="2662"/>
    <m/>
    <n v="318"/>
    <n v="21492"/>
    <m/>
    <n v="0.51300000000000001"/>
    <n v="313"/>
    <n v="68720"/>
    <m/>
    <n v="0.42199999999999999"/>
    <n v="332"/>
    <n v="0.124"/>
    <n v="35655228"/>
    <n v="114006480"/>
    <n v="12.69"/>
    <n v="131"/>
    <n v="19.97"/>
  </r>
  <r>
    <s v="064"/>
    <s v="Clinton"/>
    <x v="8"/>
    <x v="64"/>
    <n v="266500"/>
    <m/>
    <n v="4245"/>
    <m/>
    <n v="223"/>
    <n v="29704"/>
    <m/>
    <n v="0.71"/>
    <n v="235"/>
    <n v="86710"/>
    <m/>
    <n v="0.53200000000000003"/>
    <n v="311"/>
    <n v="0.14299999999999999"/>
    <n v="410063720"/>
    <n v="1197031550"/>
    <n v="5.65"/>
    <n v="2443"/>
    <n v="51.18"/>
  </r>
  <r>
    <s v="065"/>
    <s v="Cohasset"/>
    <x v="10"/>
    <x v="65"/>
    <n v="978800"/>
    <m/>
    <n v="12627"/>
    <m/>
    <n v="12"/>
    <n v="107369"/>
    <m/>
    <n v="2.5649999999999999"/>
    <n v="17"/>
    <n v="327256"/>
    <m/>
    <n v="2.0089999999999999"/>
    <n v="38"/>
    <n v="0.11799999999999999"/>
    <n v="901148017"/>
    <n v="2746659608"/>
    <n v="9.7899999999999991"/>
    <n v="857"/>
    <n v="47.75"/>
  </r>
  <r>
    <s v="066"/>
    <s v="Colrain"/>
    <x v="9"/>
    <x v="66"/>
    <n v="177500"/>
    <m/>
    <n v="3651"/>
    <m/>
    <n v="279"/>
    <n v="28403"/>
    <m/>
    <n v="0.67900000000000005"/>
    <n v="256"/>
    <n v="107824"/>
    <m/>
    <n v="0.66200000000000003"/>
    <n v="256"/>
    <n v="0.129"/>
    <n v="46779741"/>
    <n v="177586128"/>
    <n v="43.13"/>
    <n v="38"/>
    <n v="87.91"/>
  </r>
  <r>
    <s v="067"/>
    <s v="Concord (FY2018)"/>
    <x v="1"/>
    <x v="67"/>
    <n v="1021400"/>
    <m/>
    <n v="14494"/>
    <m/>
    <s v="Not Reported"/>
    <n v="119088"/>
    <m/>
    <n v="2.8450000000000002"/>
    <n v="8"/>
    <n v="314585"/>
    <m/>
    <n v="1.931"/>
    <n v="42"/>
    <n v="0.122"/>
    <n v="2361515040"/>
    <n v="6238220550"/>
    <n v="24.52"/>
    <n v="809"/>
    <n v="127.09"/>
  </r>
  <r>
    <s v="068"/>
    <s v="Conway"/>
    <x v="9"/>
    <x v="68"/>
    <n v="285200"/>
    <m/>
    <n v="5319"/>
    <m/>
    <n v="156"/>
    <n v="36275"/>
    <m/>
    <n v="0.86699999999999999"/>
    <n v="153"/>
    <n v="133638"/>
    <m/>
    <n v="0.82"/>
    <n v="196"/>
    <n v="0.14699999999999999"/>
    <n v="68233275"/>
    <n v="251373078"/>
    <n v="37.69"/>
    <n v="50"/>
    <n v="70.959999999999994"/>
  </r>
  <r>
    <s v="069"/>
    <s v="Cummington"/>
    <x v="6"/>
    <x v="69"/>
    <n v="238700"/>
    <m/>
    <n v="3447"/>
    <m/>
    <n v="298"/>
    <n v="33661"/>
    <m/>
    <n v="0.80400000000000005"/>
    <n v="185"/>
    <n v="151671"/>
    <m/>
    <n v="0.93100000000000005"/>
    <n v="151"/>
    <n v="0.10199999999999999"/>
    <n v="29318731"/>
    <n v="132105441"/>
    <n v="22.9"/>
    <n v="38"/>
    <n v="61.27"/>
  </r>
  <r>
    <s v="070"/>
    <s v="Dalton"/>
    <x v="3"/>
    <x v="70"/>
    <n v="210700"/>
    <m/>
    <n v="4105"/>
    <m/>
    <n v="233"/>
    <n v="30402"/>
    <m/>
    <n v="0.72599999999999998"/>
    <n v="225"/>
    <n v="91651"/>
    <m/>
    <n v="0.56299999999999994"/>
    <n v="301"/>
    <n v="0.13500000000000001"/>
    <n v="202507722"/>
    <n v="610487311"/>
    <n v="21.78"/>
    <n v="306"/>
    <n v="47.71"/>
  </r>
  <r>
    <s v="071"/>
    <s v="Danvers"/>
    <x v="5"/>
    <x v="71"/>
    <n v="468300"/>
    <m/>
    <n v="6219"/>
    <m/>
    <n v="104"/>
    <n v="40015"/>
    <m/>
    <n v="0.95599999999999996"/>
    <n v="120"/>
    <n v="166538"/>
    <m/>
    <n v="1.022"/>
    <n v="131"/>
    <n v="0.155"/>
    <n v="1114377735"/>
    <n v="4637916762"/>
    <n v="13.28"/>
    <n v="2097"/>
    <n v="128.1"/>
  </r>
  <r>
    <s v="072"/>
    <s v="Dartmouth"/>
    <x v="2"/>
    <x v="72"/>
    <n v="412700"/>
    <m/>
    <n v="4098"/>
    <m/>
    <n v="234"/>
    <n v="34352"/>
    <m/>
    <n v="0.82099999999999995"/>
    <n v="176"/>
    <n v="157449"/>
    <m/>
    <n v="0.96699999999999997"/>
    <n v="142"/>
    <n v="0.11899999999999999"/>
    <n v="1192529680"/>
    <n v="5465842035"/>
    <n v="60.92"/>
    <n v="570"/>
    <n v="220.7"/>
  </r>
  <r>
    <s v="073"/>
    <s v="Dedham"/>
    <x v="10"/>
    <x v="73"/>
    <n v="499900"/>
    <m/>
    <n v="7074"/>
    <m/>
    <n v="68"/>
    <n v="53667"/>
    <m/>
    <n v="1.282"/>
    <n v="68"/>
    <n v="186092"/>
    <m/>
    <n v="1.1419999999999999"/>
    <n v="103"/>
    <n v="0.13200000000000001"/>
    <n v="1362980799"/>
    <n v="4726178524"/>
    <n v="10.25"/>
    <n v="2478"/>
    <n v="107.25"/>
  </r>
  <r>
    <s v="074"/>
    <s v="Deerfield"/>
    <x v="9"/>
    <x v="74"/>
    <n v="291100"/>
    <m/>
    <n v="4631"/>
    <m/>
    <n v="198"/>
    <n v="39729"/>
    <m/>
    <n v="0.94899999999999995"/>
    <n v="122"/>
    <n v="139862"/>
    <m/>
    <n v="0.85899999999999999"/>
    <n v="180"/>
    <n v="0.11700000000000001"/>
    <n v="199240935"/>
    <n v="701407930"/>
    <n v="32.39"/>
    <n v="155"/>
    <n v="99.69"/>
  </r>
  <r>
    <s v="075"/>
    <s v="Dennis"/>
    <x v="11"/>
    <x v="75"/>
    <n v="472600"/>
    <m/>
    <n v="2916"/>
    <m/>
    <n v="314"/>
    <n v="32046"/>
    <m/>
    <n v="0.76600000000000001"/>
    <n v="214"/>
    <n v="480258"/>
    <m/>
    <n v="2.948"/>
    <n v="22"/>
    <n v="9.0999999999999998E-2"/>
    <n v="448804230"/>
    <n v="6726013290"/>
    <n v="20.51"/>
    <n v="683"/>
    <n v="210.07"/>
  </r>
  <r>
    <s v="076"/>
    <s v="Dighton"/>
    <x v="2"/>
    <x v="76"/>
    <n v="330000"/>
    <m/>
    <n v="4946"/>
    <m/>
    <n v="177"/>
    <n v="33415"/>
    <m/>
    <n v="0.79800000000000004"/>
    <n v="190"/>
    <n v="120727"/>
    <m/>
    <n v="0.74099999999999999"/>
    <n v="224"/>
    <n v="0.14799999999999999"/>
    <n v="247237585"/>
    <n v="893259073"/>
    <n v="22.03"/>
    <n v="336"/>
    <n v="64.67"/>
  </r>
  <r>
    <s v="077"/>
    <s v="Douglas"/>
    <x v="8"/>
    <x v="77"/>
    <n v="306900"/>
    <m/>
    <n v="5370"/>
    <m/>
    <n v="152"/>
    <n v="35023"/>
    <m/>
    <n v="0.83699999999999997"/>
    <n v="165"/>
    <n v="107679"/>
    <m/>
    <n v="0.66100000000000003"/>
    <n v="257"/>
    <n v="0.153"/>
    <n v="305680744"/>
    <n v="939822312"/>
    <n v="36.4"/>
    <n v="240"/>
    <n v="83.02"/>
  </r>
  <r>
    <s v="078"/>
    <s v="Dover"/>
    <x v="10"/>
    <x v="78"/>
    <n v="1213700"/>
    <m/>
    <n v="15693"/>
    <m/>
    <n v="4"/>
    <n v="214886"/>
    <m/>
    <n v="5.1340000000000003"/>
    <n v="2"/>
    <n v="420095"/>
    <m/>
    <n v="2.5790000000000002"/>
    <n v="27"/>
    <n v="7.2999999999999995E-2"/>
    <n v="1280935446"/>
    <n v="2504186295"/>
    <n v="15.12"/>
    <n v="394"/>
    <n v="62.17"/>
  </r>
  <r>
    <s v="079"/>
    <s v="Dracut"/>
    <x v="1"/>
    <x v="79"/>
    <n v="343900"/>
    <m/>
    <n v="4728"/>
    <m/>
    <n v="189"/>
    <n v="32927"/>
    <m/>
    <n v="0.78700000000000003"/>
    <n v="197"/>
    <n v="102563"/>
    <m/>
    <n v="0.63"/>
    <n v="270"/>
    <n v="0.14399999999999999"/>
    <n v="1032327304"/>
    <n v="3215555176"/>
    <n v="20.63"/>
    <n v="1520"/>
    <n v="158.63"/>
  </r>
  <r>
    <s v="080"/>
    <s v="Dudley"/>
    <x v="8"/>
    <x v="80"/>
    <n v="255600"/>
    <m/>
    <n v="3450"/>
    <m/>
    <n v="297"/>
    <n v="27299"/>
    <m/>
    <n v="0.65200000000000002"/>
    <n v="266"/>
    <n v="80579"/>
    <m/>
    <n v="0.495"/>
    <n v="320"/>
    <n v="0.126"/>
    <n v="316313513"/>
    <n v="933668873"/>
    <n v="20.82"/>
    <n v="557"/>
    <n v="90.88"/>
  </r>
  <r>
    <s v="081"/>
    <s v="Dunstable"/>
    <x v="1"/>
    <x v="81"/>
    <n v="450900"/>
    <m/>
    <n v="7692"/>
    <m/>
    <n v="58"/>
    <n v="51495"/>
    <m/>
    <n v="1.23"/>
    <n v="74"/>
    <n v="149170"/>
    <m/>
    <n v="0.91600000000000004"/>
    <n v="159"/>
    <n v="0.14899999999999999"/>
    <n v="176885325"/>
    <n v="512398950"/>
    <n v="16.46"/>
    <n v="209"/>
    <n v="41.2"/>
  </r>
  <r>
    <s v="082"/>
    <s v="Duxbury"/>
    <x v="0"/>
    <x v="82"/>
    <n v="727000"/>
    <n v="2"/>
    <n v="10673"/>
    <n v="1"/>
    <n v="22"/>
    <n v="84188"/>
    <n v="3"/>
    <n v="2.0110000000000001"/>
    <n v="23"/>
    <n v="249015"/>
    <n v="4"/>
    <n v="1.5289999999999999"/>
    <n v="59"/>
    <n v="0.127"/>
    <n v="1303482804"/>
    <n v="3855499245"/>
    <n v="23.74"/>
    <n v="652"/>
    <n v="128.13"/>
  </r>
  <r>
    <s v="083"/>
    <s v="East Bridgewater"/>
    <x v="0"/>
    <x v="83"/>
    <n v="342900"/>
    <n v="19"/>
    <n v="6021"/>
    <n v="11"/>
    <n v="111"/>
    <n v="32092"/>
    <n v="20"/>
    <n v="0.76700000000000002"/>
    <n v="213"/>
    <n v="109984"/>
    <n v="21"/>
    <n v="0.67500000000000004"/>
    <n v="252"/>
    <n v="0.188"/>
    <n v="460295556"/>
    <n v="1577500512"/>
    <n v="17.21"/>
    <n v="833"/>
    <n v="79.63"/>
  </r>
  <r>
    <s v="084"/>
    <s v="East Brookfield"/>
    <x v="8"/>
    <x v="84"/>
    <n v="230000"/>
    <m/>
    <n v="3788"/>
    <m/>
    <n v="264"/>
    <n v="30336"/>
    <m/>
    <n v="0.72499999999999998"/>
    <n v="226"/>
    <n v="100219"/>
    <m/>
    <n v="0.61499999999999999"/>
    <n v="277"/>
    <n v="0.125"/>
    <n v="66344832"/>
    <n v="219178953"/>
    <n v="9.85"/>
    <n v="222"/>
    <n v="27.17"/>
  </r>
  <r>
    <s v="085"/>
    <s v="East Longmeadow"/>
    <x v="4"/>
    <x v="85"/>
    <n v="272400"/>
    <m/>
    <n v="5598"/>
    <m/>
    <n v="139"/>
    <n v="41638"/>
    <m/>
    <n v="0.995"/>
    <n v="113"/>
    <n v="118730"/>
    <m/>
    <n v="0.72899999999999998"/>
    <n v="227"/>
    <n v="0.13400000000000001"/>
    <n v="675076894"/>
    <n v="1924969490"/>
    <n v="13.01"/>
    <n v="1246"/>
    <n v="100.3"/>
  </r>
  <r>
    <s v="086"/>
    <s v="Eastham"/>
    <x v="11"/>
    <x v="86"/>
    <n v="495300"/>
    <m/>
    <n v="4086"/>
    <m/>
    <n v="237"/>
    <n v="32526"/>
    <m/>
    <n v="0.77700000000000002"/>
    <n v="206"/>
    <n v="593111"/>
    <m/>
    <n v="3.641"/>
    <n v="17"/>
    <n v="0.126"/>
    <n v="159865290"/>
    <n v="2915140565"/>
    <n v="13.96"/>
    <n v="352"/>
    <n v="104.34"/>
  </r>
  <r>
    <s v="087"/>
    <s v="Easthampton"/>
    <x v="6"/>
    <x v="87"/>
    <n v="256700"/>
    <m/>
    <n v="3968"/>
    <m/>
    <n v="250"/>
    <n v="28590"/>
    <m/>
    <n v="0.68300000000000005"/>
    <n v="253"/>
    <n v="95065"/>
    <m/>
    <n v="0.58399999999999996"/>
    <n v="292"/>
    <n v="0.13900000000000001"/>
    <n v="458297700"/>
    <n v="1523891950"/>
    <n v="13.33"/>
    <n v="1203"/>
    <n v="91.97"/>
  </r>
  <r>
    <s v="088"/>
    <s v="Easton"/>
    <x v="2"/>
    <x v="88"/>
    <n v="450000"/>
    <m/>
    <n v="7182"/>
    <m/>
    <n v="67"/>
    <n v="48087"/>
    <m/>
    <n v="1.149"/>
    <n v="87"/>
    <n v="140000"/>
    <m/>
    <n v="0.85899999999999999"/>
    <n v="179"/>
    <n v="0.14899999999999999"/>
    <n v="1149663996"/>
    <n v="3347120000"/>
    <n v="28.75"/>
    <n v="832"/>
    <n v="131"/>
  </r>
  <r>
    <s v="089"/>
    <s v="Edgartown"/>
    <x v="7"/>
    <x v="89"/>
    <n v="1523300"/>
    <m/>
    <n v="5895"/>
    <m/>
    <n v="119"/>
    <n v="52842"/>
    <m/>
    <n v="1.262"/>
    <n v="70"/>
    <n v="1799264"/>
    <m/>
    <n v="11.045"/>
    <n v="5"/>
    <n v="0.112"/>
    <n v="227537652"/>
    <n v="7747630784"/>
    <n v="26.81"/>
    <n v="161"/>
    <n v="53.38"/>
  </r>
  <r>
    <s v="090"/>
    <s v="Egremont"/>
    <x v="3"/>
    <x v="90"/>
    <n v="400900"/>
    <m/>
    <n v="3837"/>
    <m/>
    <n v="260"/>
    <n v="27009"/>
    <m/>
    <n v="0.64500000000000002"/>
    <n v="269"/>
    <n v="351415"/>
    <m/>
    <n v="2.157"/>
    <n v="36"/>
    <n v="0.14199999999999999"/>
    <n v="32680890"/>
    <n v="425212150"/>
    <n v="18.68"/>
    <n v="65"/>
    <n v="43.56"/>
  </r>
  <r>
    <s v="091"/>
    <s v="Erving"/>
    <x v="9"/>
    <x v="91"/>
    <n v="189800"/>
    <m/>
    <n v="1395"/>
    <m/>
    <n v="328"/>
    <n v="19005"/>
    <m/>
    <n v="0.45400000000000001"/>
    <n v="330"/>
    <n v="499650"/>
    <m/>
    <n v="3.0670000000000002"/>
    <n v="21"/>
    <n v="7.2999999999999995E-2"/>
    <n v="33752880"/>
    <n v="887378400"/>
    <n v="13.82"/>
    <n v="129"/>
    <n v="38.25"/>
  </r>
  <r>
    <s v="092"/>
    <s v="Essex"/>
    <x v="5"/>
    <x v="92"/>
    <n v="571200"/>
    <m/>
    <n v="8780"/>
    <m/>
    <n v="42"/>
    <n v="57774"/>
    <m/>
    <n v="1.38"/>
    <n v="52"/>
    <n v="224114"/>
    <m/>
    <n v="1.3759999999999999"/>
    <n v="72"/>
    <n v="0.152"/>
    <n v="211510614"/>
    <n v="820481354"/>
    <n v="13.97"/>
    <n v="262"/>
    <n v="29.8"/>
  </r>
  <r>
    <s v="093"/>
    <s v="Everett"/>
    <x v="1"/>
    <x v="93"/>
    <s v="Not Reported"/>
    <m/>
    <s v=""/>
    <m/>
    <s v="Not Reported"/>
    <n v="19749"/>
    <m/>
    <n v="0.47199999999999998"/>
    <n v="325"/>
    <n v="99559"/>
    <m/>
    <n v="0.61099999999999999"/>
    <n v="279"/>
    <s v="Not Reported"/>
    <n v="909441450"/>
    <n v="4584691950"/>
    <n v="3.43"/>
    <n v="13426"/>
    <n v="63.37"/>
  </r>
  <r>
    <s v="094"/>
    <s v="Fairhaven"/>
    <x v="2"/>
    <x v="94"/>
    <n v="286100"/>
    <m/>
    <n v="3339"/>
    <m/>
    <n v="302"/>
    <n v="27423"/>
    <m/>
    <n v="0.65500000000000003"/>
    <n v="263"/>
    <n v="124770"/>
    <m/>
    <n v="0.76600000000000001"/>
    <n v="216"/>
    <n v="0.122"/>
    <n v="442607220"/>
    <n v="2013787800"/>
    <n v="12.33"/>
    <n v="1309"/>
    <n v="106.94"/>
  </r>
  <r>
    <s v="095"/>
    <s v="Fall River"/>
    <x v="2"/>
    <x v="95"/>
    <n v="225300"/>
    <m/>
    <n v="3285"/>
    <m/>
    <n v="308"/>
    <n v="16650"/>
    <m/>
    <n v="0.39800000000000002"/>
    <n v="340"/>
    <n v="61071"/>
    <m/>
    <n v="0.375"/>
    <n v="340"/>
    <n v="0.19700000000000001"/>
    <n v="1478137050"/>
    <n v="5421700167"/>
    <n v="33.130000000000003"/>
    <n v="2680"/>
    <n v="273.45"/>
  </r>
  <r>
    <s v="096"/>
    <s v="Falmouth"/>
    <x v="11"/>
    <x v="96"/>
    <n v="529700"/>
    <m/>
    <n v="4534"/>
    <m/>
    <n v="212"/>
    <n v="38352"/>
    <m/>
    <n v="0.91600000000000004"/>
    <n v="134"/>
    <n v="377262"/>
    <m/>
    <n v="2.3159999999999998"/>
    <n v="31"/>
    <n v="0.11799999999999999"/>
    <n v="1209008448"/>
    <n v="11892807288"/>
    <n v="44.07"/>
    <n v="715"/>
    <n v="346.03"/>
  </r>
  <r>
    <s v="097"/>
    <s v="Fitchburg"/>
    <x v="8"/>
    <x v="97"/>
    <n v="195000"/>
    <m/>
    <n v="3995"/>
    <m/>
    <n v="248"/>
    <n v="18939"/>
    <m/>
    <n v="0.45200000000000001"/>
    <n v="331"/>
    <n v="56896"/>
    <m/>
    <n v="0.34899999999999998"/>
    <n v="348"/>
    <n v="0.21099999999999999"/>
    <n v="767881755"/>
    <n v="2306848320"/>
    <n v="27.83"/>
    <n v="1457"/>
    <n v="201.51"/>
  </r>
  <r>
    <s v="098"/>
    <s v="Florida"/>
    <x v="3"/>
    <x v="98"/>
    <n v="160900"/>
    <m/>
    <n v="1564"/>
    <m/>
    <n v="327"/>
    <n v="16889"/>
    <m/>
    <n v="0.40300000000000002"/>
    <n v="338"/>
    <n v="168972"/>
    <m/>
    <n v="1.0369999999999999"/>
    <n v="126"/>
    <n v="9.2999999999999999E-2"/>
    <n v="12328970"/>
    <n v="123349560"/>
    <n v="24.36"/>
    <n v="30"/>
    <n v="46.86"/>
  </r>
  <r>
    <s v="099"/>
    <s v="Foxborough"/>
    <x v="10"/>
    <x v="99"/>
    <n v="454500"/>
    <m/>
    <n v="6681"/>
    <m/>
    <n v="83"/>
    <n v="49194"/>
    <m/>
    <n v="1.175"/>
    <n v="85"/>
    <n v="169786"/>
    <m/>
    <n v="1.042"/>
    <n v="124"/>
    <n v="0.13600000000000001"/>
    <n v="858730464"/>
    <n v="2963784416"/>
    <n v="19.850000000000001"/>
    <n v="879"/>
    <n v="111.11"/>
  </r>
  <r>
    <s v="100"/>
    <s v="Framingham"/>
    <x v="1"/>
    <x v="100"/>
    <n v="416600"/>
    <m/>
    <n v="6408"/>
    <m/>
    <n v="95"/>
    <n v="34293"/>
    <m/>
    <n v="0.81899999999999995"/>
    <n v="178"/>
    <n v="118611"/>
    <m/>
    <n v="0.72799999999999998"/>
    <n v="228"/>
    <n v="0.187"/>
    <n v="2441970237"/>
    <n v="8446170699"/>
    <n v="25.04"/>
    <n v="2844"/>
    <n v="241.73"/>
  </r>
  <r>
    <s v="101"/>
    <s v="Franklin"/>
    <x v="10"/>
    <x v="101"/>
    <n v="443500"/>
    <m/>
    <n v="6502"/>
    <m/>
    <n v="88"/>
    <n v="47664"/>
    <m/>
    <n v="1.139"/>
    <n v="89"/>
    <n v="150882"/>
    <m/>
    <n v="0.92600000000000005"/>
    <n v="154"/>
    <n v="0.13600000000000001"/>
    <n v="1579918608"/>
    <n v="5001285654"/>
    <n v="26.63"/>
    <n v="1245"/>
    <n v="170.38"/>
  </r>
  <r>
    <s v="102"/>
    <s v="Freetown"/>
    <x v="2"/>
    <x v="102"/>
    <n v="328700"/>
    <m/>
    <n v="4322"/>
    <m/>
    <n v="221"/>
    <n v="33919"/>
    <m/>
    <n v="0.81"/>
    <n v="183"/>
    <n v="139598"/>
    <m/>
    <n v="0.85699999999999998"/>
    <n v="182"/>
    <n v="0.127"/>
    <n v="311342501"/>
    <n v="1281370042"/>
    <n v="34.47"/>
    <n v="266"/>
    <n v="107.69"/>
  </r>
  <r>
    <s v="103"/>
    <s v="Gardner"/>
    <x v="8"/>
    <x v="103"/>
    <n v="193400"/>
    <m/>
    <n v="3896"/>
    <m/>
    <n v="255"/>
    <n v="20313"/>
    <m/>
    <n v="0.48499999999999999"/>
    <n v="321"/>
    <n v="58359"/>
    <m/>
    <n v="0.35799999999999998"/>
    <n v="344"/>
    <n v="0.192"/>
    <n v="413024229"/>
    <n v="1186613547"/>
    <n v="22.08"/>
    <n v="921"/>
    <n v="116.42"/>
  </r>
  <r>
    <s v="105"/>
    <s v="Georgetown"/>
    <x v="5"/>
    <x v="104"/>
    <n v="439000"/>
    <m/>
    <n v="6927"/>
    <m/>
    <n v="71"/>
    <n v="47302"/>
    <m/>
    <n v="1.1299999999999999"/>
    <n v="93"/>
    <n v="141134"/>
    <m/>
    <n v="0.86599999999999999"/>
    <n v="174"/>
    <n v="0.14599999999999999"/>
    <n v="406040368"/>
    <n v="1211494256"/>
    <n v="12.86"/>
    <n v="667"/>
    <n v="66.22"/>
  </r>
  <r>
    <s v="106"/>
    <s v="Gill"/>
    <x v="9"/>
    <x v="105"/>
    <n v="210000"/>
    <m/>
    <n v="3624"/>
    <m/>
    <n v="281"/>
    <n v="25188"/>
    <m/>
    <n v="0.60199999999999998"/>
    <n v="287"/>
    <n v="106603"/>
    <m/>
    <n v="0.65400000000000003"/>
    <n v="261"/>
    <n v="0.14399999999999999"/>
    <n v="37580496"/>
    <n v="159051676"/>
    <n v="13.76"/>
    <n v="108"/>
    <n v="40.65"/>
  </r>
  <r>
    <s v="107"/>
    <s v="Gloucester"/>
    <x v="5"/>
    <x v="106"/>
    <n v="586000"/>
    <m/>
    <n v="7436"/>
    <m/>
    <n v="61"/>
    <n v="38945"/>
    <m/>
    <n v="0.93"/>
    <n v="128"/>
    <n v="202360"/>
    <m/>
    <n v="1.242"/>
    <n v="88"/>
    <n v="0.191"/>
    <n v="1159821045"/>
    <n v="6026483160"/>
    <n v="26.2"/>
    <n v="1137"/>
    <n v="165.84"/>
  </r>
  <r>
    <s v="108"/>
    <s v="Goshen"/>
    <x v="6"/>
    <x v="107"/>
    <n v="243400"/>
    <m/>
    <n v="3576"/>
    <m/>
    <n v="288"/>
    <n v="12777"/>
    <m/>
    <n v="0.30499999999999999"/>
    <n v="348"/>
    <n v="140277"/>
    <m/>
    <n v="0.86099999999999999"/>
    <n v="178"/>
    <n v="0.28000000000000003"/>
    <n v="13671390"/>
    <n v="150096390"/>
    <n v="17.3"/>
    <n v="62"/>
    <n v="42.58"/>
  </r>
  <r>
    <s v="109"/>
    <s v="Gosnold"/>
    <x v="7"/>
    <x v="108"/>
    <n v="855000"/>
    <m/>
    <n v="2146"/>
    <m/>
    <n v="325"/>
    <n v="17260"/>
    <m/>
    <n v="0.41199999999999998"/>
    <n v="336"/>
    <n v="3025169"/>
    <m/>
    <n v="18.571000000000002"/>
    <n v="2"/>
    <n v="0.124"/>
    <n v="1329020"/>
    <n v="232938013"/>
    <n v="13.19"/>
    <n v="6"/>
    <n v="2"/>
  </r>
  <r>
    <s v="110"/>
    <s v="Grafton"/>
    <x v="8"/>
    <x v="109"/>
    <n v="392000"/>
    <m/>
    <n v="6530"/>
    <m/>
    <n v="86"/>
    <n v="47178"/>
    <m/>
    <n v="1.127"/>
    <n v="94"/>
    <n v="125881"/>
    <m/>
    <n v="0.77300000000000002"/>
    <n v="210"/>
    <n v="0.13800000000000001"/>
    <n v="874680120"/>
    <n v="2333833740"/>
    <n v="22.81"/>
    <n v="813"/>
    <n v="104.08"/>
  </r>
  <r>
    <s v="111"/>
    <s v="Granby"/>
    <x v="6"/>
    <x v="110"/>
    <n v="262900"/>
    <m/>
    <n v="5089"/>
    <m/>
    <n v="170"/>
    <n v="30757"/>
    <m/>
    <n v="0.73499999999999999"/>
    <n v="223"/>
    <n v="94701"/>
    <m/>
    <n v="0.58099999999999996"/>
    <n v="293"/>
    <n v="0.16500000000000001"/>
    <n v="195368464"/>
    <n v="601540752"/>
    <n v="27.83"/>
    <n v="228"/>
    <n v="68.84"/>
  </r>
  <r>
    <s v="112"/>
    <s v="Granville"/>
    <x v="4"/>
    <x v="111"/>
    <n v="247500"/>
    <m/>
    <n v="3762"/>
    <m/>
    <n v="268"/>
    <n v="32922"/>
    <m/>
    <n v="0.78700000000000003"/>
    <n v="198"/>
    <n v="122918"/>
    <m/>
    <n v="0.755"/>
    <n v="222"/>
    <n v="0.114"/>
    <n v="53399484"/>
    <n v="199372996"/>
    <n v="42.2"/>
    <n v="38"/>
    <n v="73.81"/>
  </r>
  <r>
    <s v="113"/>
    <s v="Great Barrington"/>
    <x v="3"/>
    <x v="112"/>
    <n v="391000"/>
    <m/>
    <n v="6147"/>
    <m/>
    <n v="105"/>
    <n v="39330"/>
    <m/>
    <n v="0.94"/>
    <n v="125"/>
    <n v="207084"/>
    <m/>
    <n v="1.2709999999999999"/>
    <n v="83"/>
    <n v="0.156"/>
    <n v="271652310"/>
    <n v="1430329188"/>
    <n v="44.82"/>
    <n v="154"/>
    <n v="95.75"/>
  </r>
  <r>
    <s v="114"/>
    <s v="Greenfield"/>
    <x v="9"/>
    <x v="113"/>
    <n v="186600"/>
    <m/>
    <n v="4172"/>
    <m/>
    <n v="230"/>
    <n v="21865"/>
    <m/>
    <n v="0.52200000000000002"/>
    <n v="309"/>
    <n v="81474"/>
    <m/>
    <n v="0.5"/>
    <n v="319"/>
    <n v="0.191"/>
    <n v="381544250"/>
    <n v="1421721300"/>
    <n v="21.43"/>
    <n v="814"/>
    <n v="132"/>
  </r>
  <r>
    <s v="115"/>
    <s v="Groton"/>
    <x v="1"/>
    <x v="114"/>
    <n v="458300"/>
    <m/>
    <n v="8299"/>
    <m/>
    <n v="49"/>
    <n v="68739"/>
    <m/>
    <n v="1.6419999999999999"/>
    <n v="32"/>
    <n v="144798"/>
    <m/>
    <n v="0.88900000000000001"/>
    <n v="164"/>
    <n v="0.121"/>
    <n v="776475744"/>
    <n v="1635638208"/>
    <n v="32.76"/>
    <n v="345"/>
    <n v="109.56"/>
  </r>
  <r>
    <s v="116"/>
    <s v="Groveland"/>
    <x v="5"/>
    <x v="115"/>
    <n v="426300"/>
    <m/>
    <n v="6118"/>
    <m/>
    <n v="107"/>
    <n v="37853"/>
    <m/>
    <n v="0.90400000000000003"/>
    <n v="136"/>
    <n v="132170"/>
    <m/>
    <n v="0.81100000000000005"/>
    <n v="199"/>
    <n v="0.16200000000000001"/>
    <n v="255507750"/>
    <n v="892147500"/>
    <n v="8.8800000000000008"/>
    <n v="760"/>
    <n v="42.33"/>
  </r>
  <r>
    <s v="117"/>
    <s v="Hadley"/>
    <x v="6"/>
    <x v="116"/>
    <n v="324800"/>
    <m/>
    <n v="4015"/>
    <m/>
    <n v="246"/>
    <n v="31444"/>
    <m/>
    <n v="0.751"/>
    <n v="217"/>
    <n v="186055"/>
    <m/>
    <n v="1.1419999999999999"/>
    <n v="104"/>
    <n v="0.128"/>
    <n v="168288288"/>
    <n v="995766360"/>
    <n v="23.09"/>
    <n v="232"/>
    <n v="81.489999999999995"/>
  </r>
  <r>
    <s v="118"/>
    <s v="Halifax"/>
    <x v="0"/>
    <x v="117"/>
    <n v="335100"/>
    <n v="20"/>
    <n v="5855"/>
    <n v="14"/>
    <n v="121"/>
    <n v="32753"/>
    <n v="19"/>
    <n v="0.78200000000000003"/>
    <n v="201"/>
    <n v="107600"/>
    <n v="22"/>
    <n v="0.66100000000000003"/>
    <n v="258"/>
    <n v="0.17899999999999999"/>
    <n v="256587002"/>
    <n v="842938400"/>
    <n v="16"/>
    <n v="490"/>
    <n v="58.97"/>
  </r>
  <r>
    <s v="119"/>
    <s v="Hamilton"/>
    <x v="5"/>
    <x v="118"/>
    <n v="600400"/>
    <m/>
    <n v="9895"/>
    <m/>
    <n v="30"/>
    <n v="66838"/>
    <m/>
    <n v="1.597"/>
    <n v="37"/>
    <n v="178749"/>
    <m/>
    <n v="1.097"/>
    <n v="116"/>
    <n v="0.14799999999999999"/>
    <n v="546668002"/>
    <n v="1461988071"/>
    <n v="14.18"/>
    <n v="577"/>
    <n v="51.82"/>
  </r>
  <r>
    <s v="120"/>
    <s v="Hampden"/>
    <x v="4"/>
    <x v="119"/>
    <n v="267700"/>
    <m/>
    <n v="5271"/>
    <m/>
    <n v="162"/>
    <n v="39604"/>
    <m/>
    <n v="0.94599999999999995"/>
    <n v="124"/>
    <n v="113482"/>
    <m/>
    <n v="0.69699999999999995"/>
    <n v="241"/>
    <n v="0.13300000000000001"/>
    <n v="206851692"/>
    <n v="592716486"/>
    <n v="19.63"/>
    <n v="266"/>
    <n v="54.77"/>
  </r>
  <r>
    <s v="121"/>
    <s v="Hancock"/>
    <x v="3"/>
    <x v="120"/>
    <n v="249200"/>
    <m/>
    <n v="830"/>
    <m/>
    <n v="331"/>
    <n v="12276"/>
    <m/>
    <n v="0.29299999999999998"/>
    <n v="350"/>
    <n v="435900"/>
    <m/>
    <n v="2.6760000000000002"/>
    <n v="25"/>
    <n v="6.8000000000000005E-2"/>
    <n v="8715960"/>
    <n v="309489000"/>
    <n v="35.67"/>
    <n v="20"/>
    <n v="28"/>
  </r>
  <r>
    <s v="122"/>
    <s v="Hanover"/>
    <x v="0"/>
    <x v="121"/>
    <n v="509800"/>
    <n v="6"/>
    <n v="8366"/>
    <n v="4"/>
    <n v="46"/>
    <n v="53689"/>
    <n v="7"/>
    <n v="1.2829999999999999"/>
    <n v="67"/>
    <n v="179935"/>
    <n v="9"/>
    <n v="1.105"/>
    <n v="114"/>
    <n v="0.156"/>
    <n v="774410136"/>
    <n v="2595382440"/>
    <n v="15.61"/>
    <n v="924"/>
    <n v="95.74"/>
  </r>
  <r>
    <s v="123"/>
    <s v="Hanson"/>
    <x v="0"/>
    <x v="122"/>
    <n v="331000"/>
    <n v="21"/>
    <n v="5140"/>
    <n v="22"/>
    <n v="168"/>
    <n v="34169"/>
    <n v="18"/>
    <n v="0.81599999999999995"/>
    <n v="180"/>
    <n v="116021"/>
    <n v="19"/>
    <n v="0.71199999999999997"/>
    <n v="234"/>
    <n v="0.15"/>
    <n v="363216470"/>
    <n v="1233303230"/>
    <n v="15.05"/>
    <n v="706"/>
    <n v="65.959999999999994"/>
  </r>
  <r>
    <s v="124"/>
    <s v="Hardwick"/>
    <x v="8"/>
    <x v="123"/>
    <n v="223800"/>
    <m/>
    <n v="3590"/>
    <m/>
    <n v="287"/>
    <n v="16387"/>
    <m/>
    <n v="0.39100000000000001"/>
    <n v="341"/>
    <n v="78241"/>
    <m/>
    <n v="0.48"/>
    <n v="323"/>
    <n v="0.219"/>
    <n v="49292096"/>
    <n v="235348928"/>
    <n v="38.590000000000003"/>
    <n v="78"/>
    <n v="88.43"/>
  </r>
  <r>
    <s v="125"/>
    <s v="Harvard"/>
    <x v="8"/>
    <x v="124"/>
    <n v="629700"/>
    <m/>
    <n v="10970"/>
    <m/>
    <n v="19"/>
    <n v="64895"/>
    <m/>
    <n v="1.55"/>
    <n v="39"/>
    <n v="169265"/>
    <m/>
    <n v="1.0389999999999999"/>
    <n v="125"/>
    <n v="0.16900000000000001"/>
    <n v="426554835"/>
    <n v="1112578845"/>
    <n v="26.44"/>
    <n v="249"/>
    <n v="78.64"/>
  </r>
  <r>
    <s v="126"/>
    <s v="Harwich"/>
    <x v="11"/>
    <x v="125"/>
    <n v="541900"/>
    <m/>
    <n v="4698"/>
    <m/>
    <n v="192"/>
    <n v="36730"/>
    <m/>
    <n v="0.877"/>
    <n v="149"/>
    <n v="424693"/>
    <m/>
    <n v="2.6070000000000002"/>
    <n v="26"/>
    <n v="0.128"/>
    <n v="447371400"/>
    <n v="5172760740"/>
    <n v="20.88"/>
    <n v="583"/>
    <n v="170.39"/>
  </r>
  <r>
    <s v="127"/>
    <s v="Hatfield"/>
    <x v="6"/>
    <x v="126"/>
    <n v="307800"/>
    <m/>
    <n v="4275"/>
    <m/>
    <n v="222"/>
    <n v="34173"/>
    <m/>
    <n v="0.81599999999999995"/>
    <n v="179"/>
    <n v="162439"/>
    <m/>
    <n v="0.997"/>
    <n v="134"/>
    <n v="0.125"/>
    <n v="112702554"/>
    <n v="535723822"/>
    <n v="15.91"/>
    <n v="207"/>
    <n v="58.98"/>
  </r>
  <r>
    <s v="128"/>
    <s v="Haverhill"/>
    <x v="5"/>
    <x v="127"/>
    <n v="328300"/>
    <m/>
    <n v="4580"/>
    <m/>
    <n v="206"/>
    <n v="27875"/>
    <m/>
    <n v="0.66600000000000004"/>
    <n v="259"/>
    <n v="92607"/>
    <m/>
    <n v="0.56799999999999995"/>
    <n v="299"/>
    <n v="0.16400000000000001"/>
    <n v="1749574375"/>
    <n v="5812478355"/>
    <n v="32.97"/>
    <n v="1904"/>
    <n v="260.39999999999998"/>
  </r>
  <r>
    <s v="129"/>
    <s v="Hawley"/>
    <x v="9"/>
    <x v="128"/>
    <n v="219200"/>
    <m/>
    <n v="3613"/>
    <m/>
    <n v="284"/>
    <n v="16199"/>
    <m/>
    <n v="0.38700000000000001"/>
    <n v="343"/>
    <n v="157772"/>
    <m/>
    <n v="0.96899999999999997"/>
    <n v="141"/>
    <n v="0.223"/>
    <n v="5361869"/>
    <n v="52222532"/>
    <n v="30.83"/>
    <n v="11"/>
    <n v="48.53"/>
  </r>
  <r>
    <s v="130"/>
    <s v="Heath"/>
    <x v="9"/>
    <x v="129"/>
    <n v="178000"/>
    <m/>
    <n v="3844"/>
    <m/>
    <n v="259"/>
    <n v="12730"/>
    <m/>
    <n v="0.30399999999999999"/>
    <n v="349"/>
    <n v="139843"/>
    <m/>
    <n v="0.85799999999999998"/>
    <n v="181"/>
    <n v="0.30199999999999999"/>
    <n v="8821890"/>
    <n v="96911199"/>
    <n v="24.89"/>
    <n v="28"/>
    <n v="59.53"/>
  </r>
  <r>
    <s v="131"/>
    <s v="Hingham"/>
    <x v="0"/>
    <x v="130"/>
    <n v="826800"/>
    <n v="1"/>
    <n v="9764"/>
    <n v="3"/>
    <n v="31"/>
    <n v="112921"/>
    <n v="1"/>
    <n v="2.698"/>
    <n v="12"/>
    <n v="288446"/>
    <n v="2"/>
    <n v="1.7709999999999999"/>
    <n v="49"/>
    <n v="8.5999999999999993E-2"/>
    <n v="2610733520"/>
    <n v="6668871520"/>
    <n v="22.21"/>
    <n v="1041"/>
    <n v="130.32"/>
  </r>
  <r>
    <s v="132"/>
    <s v="Hinsdale"/>
    <x v="3"/>
    <x v="131"/>
    <n v="243500"/>
    <m/>
    <n v="3212"/>
    <m/>
    <n v="310"/>
    <n v="32095"/>
    <m/>
    <n v="0.76700000000000002"/>
    <n v="212"/>
    <n v="155112"/>
    <m/>
    <n v="0.95199999999999996"/>
    <n v="146"/>
    <n v="0.1"/>
    <n v="62874105"/>
    <n v="303864408"/>
    <n v="20.73"/>
    <n v="95"/>
    <n v="42.34"/>
  </r>
  <r>
    <s v="133"/>
    <s v="Holbrook"/>
    <x v="10"/>
    <x v="132"/>
    <n v="304600"/>
    <m/>
    <n v="5928"/>
    <m/>
    <n v="116"/>
    <n v="29206"/>
    <m/>
    <n v="0.69799999999999995"/>
    <n v="244"/>
    <n v="102078"/>
    <m/>
    <n v="0.627"/>
    <n v="273"/>
    <n v="0.20300000000000001"/>
    <n v="322726300"/>
    <n v="1127961900"/>
    <n v="7.25"/>
    <n v="1524"/>
    <n v="48.48"/>
  </r>
  <r>
    <s v="134"/>
    <s v="Holden"/>
    <x v="8"/>
    <x v="133"/>
    <n v="326700"/>
    <m/>
    <n v="5701"/>
    <m/>
    <n v="133"/>
    <n v="42315"/>
    <m/>
    <n v="1.0109999999999999"/>
    <n v="108"/>
    <n v="114186"/>
    <m/>
    <n v="0.70099999999999996"/>
    <n v="238"/>
    <n v="0.13500000000000001"/>
    <n v="788963175"/>
    <n v="2128997970"/>
    <n v="35.08"/>
    <n v="531"/>
    <n v="127.16"/>
  </r>
  <r>
    <s v="135"/>
    <s v="Holland"/>
    <x v="4"/>
    <x v="134"/>
    <n v="213000"/>
    <m/>
    <n v="3557"/>
    <m/>
    <n v="290"/>
    <n v="29291"/>
    <m/>
    <n v="0.7"/>
    <n v="242"/>
    <n v="135681"/>
    <m/>
    <n v="0.83299999999999996"/>
    <n v="191"/>
    <n v="0.121"/>
    <n v="73403246"/>
    <n v="340016586"/>
    <n v="12.29"/>
    <n v="204"/>
    <n v="37.47"/>
  </r>
  <r>
    <s v="136"/>
    <s v="Holliston"/>
    <x v="1"/>
    <x v="135"/>
    <n v="451200"/>
    <m/>
    <n v="8497"/>
    <m/>
    <n v="44"/>
    <n v="56421"/>
    <m/>
    <n v="1.3480000000000001"/>
    <n v="59"/>
    <n v="165734"/>
    <m/>
    <n v="1.0169999999999999"/>
    <n v="132"/>
    <n v="0.151"/>
    <n v="819515025"/>
    <n v="2407286350"/>
    <n v="18.64"/>
    <n v="779"/>
    <n v="92.99"/>
  </r>
  <r>
    <s v="137"/>
    <s v="Holyoke"/>
    <x v="4"/>
    <x v="136"/>
    <n v="190600"/>
    <m/>
    <n v="3677"/>
    <m/>
    <n v="275"/>
    <n v="16312"/>
    <m/>
    <n v="0.39"/>
    <n v="342"/>
    <n v="51662"/>
    <m/>
    <n v="0.317"/>
    <n v="349"/>
    <n v="0.22500000000000001"/>
    <n v="663637408"/>
    <n v="2101816808"/>
    <n v="21.28"/>
    <n v="1912"/>
    <n v="174.29"/>
  </r>
  <r>
    <s v="138"/>
    <s v="Hopedale"/>
    <x v="8"/>
    <x v="137"/>
    <n v="347000"/>
    <m/>
    <n v="6097"/>
    <m/>
    <n v="109"/>
    <n v="40408"/>
    <m/>
    <n v="0.96499999999999997"/>
    <n v="118"/>
    <n v="118896"/>
    <m/>
    <n v="0.73"/>
    <n v="226"/>
    <n v="0.151"/>
    <n v="240629640"/>
    <n v="708025680"/>
    <n v="5.17"/>
    <n v="1152"/>
    <n v="32.659999999999997"/>
  </r>
  <r>
    <s v="139"/>
    <s v="Hopkinton"/>
    <x v="1"/>
    <x v="138"/>
    <n v="599600"/>
    <m/>
    <n v="10295"/>
    <m/>
    <n v="25"/>
    <n v="84115"/>
    <m/>
    <n v="2.0089999999999999"/>
    <n v="24"/>
    <n v="213004"/>
    <m/>
    <n v="1.3080000000000001"/>
    <n v="78"/>
    <n v="0.122"/>
    <n v="1402533510"/>
    <n v="3551628696"/>
    <n v="26.26"/>
    <n v="635"/>
    <n v="124.97"/>
  </r>
  <r>
    <s v="140"/>
    <s v="Hubbardston"/>
    <x v="8"/>
    <x v="139"/>
    <n v="257500"/>
    <m/>
    <n v="3919"/>
    <m/>
    <n v="254"/>
    <n v="33154"/>
    <m/>
    <n v="0.79200000000000004"/>
    <n v="195"/>
    <n v="90795"/>
    <m/>
    <n v="0.55700000000000005"/>
    <n v="302"/>
    <n v="0.11799999999999999"/>
    <n v="152375784"/>
    <n v="417293820"/>
    <n v="41.07"/>
    <n v="112"/>
    <n v="85.99"/>
  </r>
  <r>
    <s v="141"/>
    <s v="Hudson"/>
    <x v="1"/>
    <x v="140"/>
    <n v="372200"/>
    <m/>
    <n v="6338"/>
    <m/>
    <n v="98"/>
    <n v="36669"/>
    <m/>
    <n v="0.876"/>
    <n v="151"/>
    <n v="124096"/>
    <m/>
    <n v="0.76200000000000001"/>
    <n v="217"/>
    <n v="0.17299999999999999"/>
    <n v="728393016"/>
    <n v="2465042944"/>
    <n v="11.52"/>
    <n v="1724"/>
    <n v="92.41"/>
  </r>
  <r>
    <s v="142"/>
    <s v="Hull"/>
    <x v="0"/>
    <x v="141"/>
    <n v="445500"/>
    <n v="9"/>
    <n v="5814"/>
    <n v="15"/>
    <n v="124"/>
    <n v="37180"/>
    <n v="12"/>
    <n v="0.88800000000000001"/>
    <n v="145"/>
    <n v="197787"/>
    <n v="7"/>
    <n v="1.214"/>
    <n v="95"/>
    <n v="0.156"/>
    <n v="390055380"/>
    <n v="2074983417"/>
    <n v="2.8"/>
    <n v="3747"/>
    <n v="52.59"/>
  </r>
  <r>
    <s v="143"/>
    <s v="Huntington"/>
    <x v="6"/>
    <x v="142"/>
    <n v="188000"/>
    <m/>
    <n v="3744"/>
    <m/>
    <n v="270"/>
    <n v="29359"/>
    <m/>
    <n v="0.70099999999999996"/>
    <n v="239"/>
    <n v="90147"/>
    <m/>
    <n v="0.55300000000000005"/>
    <n v="303"/>
    <n v="0.128"/>
    <n v="64031979"/>
    <n v="196610607"/>
    <n v="26.32"/>
    <n v="83"/>
    <n v="54.33"/>
  </r>
  <r>
    <s v="144"/>
    <s v="Ipswich"/>
    <x v="5"/>
    <x v="143"/>
    <n v="542300"/>
    <m/>
    <n v="7641"/>
    <m/>
    <n v="60"/>
    <n v="48008"/>
    <m/>
    <n v="1.147"/>
    <n v="88"/>
    <n v="192453"/>
    <m/>
    <n v="1.181"/>
    <n v="99"/>
    <n v="0.159"/>
    <n v="662702432"/>
    <n v="2656621212"/>
    <n v="32.11"/>
    <n v="430"/>
    <n v="95.4"/>
  </r>
  <r>
    <s v="145"/>
    <s v="Kingston"/>
    <x v="0"/>
    <x v="144"/>
    <n v="409100"/>
    <n v="10"/>
    <n v="6734"/>
    <n v="7"/>
    <n v="79"/>
    <n v="39718"/>
    <n v="11"/>
    <n v="0.94899999999999995"/>
    <n v="123"/>
    <n v="135410"/>
    <n v="17"/>
    <n v="0.83099999999999996"/>
    <n v="192"/>
    <n v="0.17"/>
    <n v="528289118"/>
    <n v="1801088410"/>
    <n v="18.66"/>
    <n v="713"/>
    <n v="106.67"/>
  </r>
  <r>
    <s v="146"/>
    <s v="Lakeville"/>
    <x v="0"/>
    <x v="145"/>
    <n v="362200"/>
    <n v="15"/>
    <n v="4817"/>
    <n v="25"/>
    <n v="187"/>
    <n v="37126"/>
    <n v="13"/>
    <n v="0.88700000000000001"/>
    <n v="147"/>
    <n v="137658"/>
    <n v="16"/>
    <n v="0.84499999999999997"/>
    <n v="187"/>
    <n v="0.13"/>
    <n v="420934588"/>
    <n v="1560766404"/>
    <n v="29.56"/>
    <n v="384"/>
    <n v="111.4"/>
  </r>
  <r>
    <s v="147"/>
    <s v="Lancaster"/>
    <x v="8"/>
    <x v="146"/>
    <n v="339500"/>
    <m/>
    <n v="6705"/>
    <m/>
    <n v="81"/>
    <n v="33498"/>
    <m/>
    <n v="0.8"/>
    <n v="188"/>
    <n v="109323"/>
    <m/>
    <n v="0.67100000000000004"/>
    <n v="254"/>
    <n v="0.2"/>
    <n v="273544668"/>
    <n v="892731618"/>
    <n v="27.47"/>
    <n v="297"/>
    <n v="71.11"/>
  </r>
  <r>
    <s v="148"/>
    <s v="Lanesborough"/>
    <x v="3"/>
    <x v="147"/>
    <n v="225500"/>
    <m/>
    <n v="5102"/>
    <m/>
    <n v="169"/>
    <n v="24987"/>
    <m/>
    <n v="0.59699999999999998"/>
    <n v="290"/>
    <n v="138334"/>
    <m/>
    <n v="0.84899999999999998"/>
    <n v="184"/>
    <n v="0.20399999999999999"/>
    <n v="74736117"/>
    <n v="413756994"/>
    <n v="28.84"/>
    <n v="104"/>
    <n v="63.3"/>
  </r>
  <r>
    <s v="149"/>
    <s v="Lawrence"/>
    <x v="5"/>
    <x v="148"/>
    <n v="240300"/>
    <m/>
    <n v="3287"/>
    <m/>
    <n v="306"/>
    <n v="14872"/>
    <m/>
    <n v="0.35499999999999998"/>
    <n v="347"/>
    <n v="44370"/>
    <m/>
    <n v="0.27200000000000002"/>
    <n v="351"/>
    <n v="0.221"/>
    <n v="1193195432"/>
    <n v="3559849470"/>
    <n v="6.93"/>
    <n v="11577"/>
    <n v="136.38999999999999"/>
  </r>
  <r>
    <s v="150"/>
    <s v="Lee"/>
    <x v="3"/>
    <x v="149"/>
    <n v="254200"/>
    <m/>
    <n v="3757"/>
    <m/>
    <n v="269"/>
    <n v="27537"/>
    <m/>
    <n v="0.65800000000000003"/>
    <n v="261"/>
    <n v="167040"/>
    <m/>
    <n v="1.0249999999999999"/>
    <n v="130"/>
    <n v="0.13600000000000001"/>
    <n v="160155192"/>
    <n v="971504640"/>
    <n v="26.15"/>
    <n v="222"/>
    <n v="71.069999999999993"/>
  </r>
  <r>
    <s v="151"/>
    <s v="Leicester"/>
    <x v="8"/>
    <x v="150"/>
    <n v="244600"/>
    <m/>
    <n v="3689"/>
    <m/>
    <n v="274"/>
    <n v="28427"/>
    <m/>
    <n v="0.67900000000000005"/>
    <n v="255"/>
    <n v="82768"/>
    <m/>
    <n v="0.50800000000000001"/>
    <n v="317"/>
    <n v="0.13"/>
    <n v="322191618"/>
    <n v="938092512"/>
    <n v="23.25"/>
    <n v="487"/>
    <n v="95.91"/>
  </r>
  <r>
    <s v="152"/>
    <s v="Lenox"/>
    <x v="3"/>
    <x v="151"/>
    <n v="408500"/>
    <m/>
    <n v="4882"/>
    <m/>
    <n v="184"/>
    <n v="47444"/>
    <m/>
    <n v="1.133"/>
    <n v="91"/>
    <n v="247897"/>
    <m/>
    <n v="1.522"/>
    <n v="60"/>
    <n v="0.10299999999999999"/>
    <n v="236650672"/>
    <n v="1236510236"/>
    <n v="21.22"/>
    <n v="235"/>
    <n v="64.38"/>
  </r>
  <r>
    <s v="153"/>
    <s v="Leominster"/>
    <x v="8"/>
    <x v="152"/>
    <n v="265400"/>
    <m/>
    <n v="4921"/>
    <m/>
    <n v="182"/>
    <n v="27407"/>
    <m/>
    <n v="0.65500000000000003"/>
    <n v="264"/>
    <n v="82842"/>
    <m/>
    <n v="0.50900000000000001"/>
    <n v="316"/>
    <n v="0.18"/>
    <n v="1139281583"/>
    <n v="3443659098"/>
    <n v="28.81"/>
    <n v="1443"/>
    <n v="176.73"/>
  </r>
  <r>
    <s v="154"/>
    <s v="Leverett"/>
    <x v="9"/>
    <x v="153"/>
    <n v="305200"/>
    <m/>
    <n v="6375"/>
    <m/>
    <n v="97"/>
    <n v="38980"/>
    <m/>
    <n v="0.93100000000000005"/>
    <n v="127"/>
    <n v="142842"/>
    <m/>
    <n v="0.877"/>
    <n v="166"/>
    <n v="0.16400000000000001"/>
    <n v="71918100"/>
    <n v="263543490"/>
    <n v="22.81"/>
    <n v="81"/>
    <n v="43.05"/>
  </r>
  <r>
    <s v="155"/>
    <s v="Lexington"/>
    <x v="1"/>
    <x v="154"/>
    <n v="1050600"/>
    <m/>
    <n v="14834"/>
    <m/>
    <n v="7"/>
    <n v="112264"/>
    <m/>
    <n v="2.6819999999999999"/>
    <n v="13"/>
    <n v="325321"/>
    <m/>
    <n v="1.9970000000000001"/>
    <n v="39"/>
    <n v="0.13200000000000001"/>
    <n v="3748944016"/>
    <n v="10863769474"/>
    <n v="16.43"/>
    <n v="2033"/>
    <n v="160.79"/>
  </r>
  <r>
    <s v="156"/>
    <s v="Leyden"/>
    <x v="9"/>
    <x v="155"/>
    <n v="228800"/>
    <m/>
    <n v="3985"/>
    <m/>
    <n v="249"/>
    <n v="38432"/>
    <m/>
    <n v="0.91800000000000004"/>
    <n v="132"/>
    <n v="118381"/>
    <m/>
    <n v="0.72699999999999998"/>
    <n v="229"/>
    <n v="0.104"/>
    <n v="27402016"/>
    <n v="84405653"/>
    <n v="17.899999999999999"/>
    <n v="40"/>
    <n v="38.08"/>
  </r>
  <r>
    <s v="157"/>
    <s v="Lincoln"/>
    <x v="1"/>
    <x v="156"/>
    <n v="1148800"/>
    <m/>
    <n v="16118"/>
    <m/>
    <n v="2"/>
    <n v="121195"/>
    <m/>
    <n v="2.895"/>
    <n v="7"/>
    <n v="279239"/>
    <m/>
    <n v="1.714"/>
    <n v="53"/>
    <n v="0.13300000000000001"/>
    <n v="907871745"/>
    <n v="2091779349"/>
    <n v="14.23"/>
    <n v="526"/>
    <n v="60.77"/>
  </r>
  <r>
    <s v="158"/>
    <s v="Littleton"/>
    <x v="1"/>
    <x v="157"/>
    <n v="435300"/>
    <m/>
    <n v="7940"/>
    <m/>
    <n v="51"/>
    <n v="47121"/>
    <m/>
    <n v="1.1259999999999999"/>
    <n v="95"/>
    <n v="172536"/>
    <m/>
    <n v="1.0589999999999999"/>
    <n v="121"/>
    <n v="0.16900000000000001"/>
    <n v="467063352"/>
    <n v="1710176832"/>
    <n v="16.52"/>
    <n v="600"/>
    <n v="85.97"/>
  </r>
  <r>
    <s v="159"/>
    <s v="Longmeadow"/>
    <x v="4"/>
    <x v="158"/>
    <n v="362900"/>
    <m/>
    <n v="8742"/>
    <m/>
    <n v="43"/>
    <n v="68390"/>
    <m/>
    <n v="1.6339999999999999"/>
    <n v="33"/>
    <n v="130674"/>
    <m/>
    <n v="0.80200000000000005"/>
    <n v="202"/>
    <n v="0.128"/>
    <n v="1087264220"/>
    <n v="2077455252"/>
    <n v="9.1199999999999992"/>
    <n v="1743"/>
    <n v="99.02"/>
  </r>
  <r>
    <s v="160"/>
    <s v="Lowell"/>
    <x v="1"/>
    <x v="159"/>
    <n v="289600"/>
    <m/>
    <n v="4066"/>
    <m/>
    <n v="241"/>
    <n v="20905"/>
    <m/>
    <n v="0.499"/>
    <n v="316"/>
    <n v="64626"/>
    <m/>
    <n v="0.39700000000000002"/>
    <n v="337"/>
    <n v="0.19400000000000001"/>
    <n v="2314162595"/>
    <n v="7154033574"/>
    <n v="13.58"/>
    <n v="8152"/>
    <n v="240.24"/>
  </r>
  <r>
    <s v="161"/>
    <s v="Ludlow"/>
    <x v="4"/>
    <x v="160"/>
    <n v="225500"/>
    <m/>
    <n v="4470"/>
    <m/>
    <n v="217"/>
    <n v="26242"/>
    <m/>
    <n v="0.627"/>
    <n v="276"/>
    <n v="97550"/>
    <m/>
    <n v="0.59899999999999998"/>
    <n v="284"/>
    <n v="0.17"/>
    <n v="563468224"/>
    <n v="2094593600"/>
    <n v="27.2"/>
    <n v="789"/>
    <n v="136.57"/>
  </r>
  <r>
    <s v="162"/>
    <s v="Lunenburg"/>
    <x v="8"/>
    <x v="161"/>
    <n v="308900"/>
    <m/>
    <n v="5770"/>
    <m/>
    <n v="127"/>
    <n v="35284"/>
    <m/>
    <n v="0.84299999999999997"/>
    <n v="162"/>
    <n v="115029"/>
    <m/>
    <n v="0.70599999999999996"/>
    <n v="237"/>
    <n v="0.16400000000000001"/>
    <n v="396627444"/>
    <n v="1293040989"/>
    <n v="26.48"/>
    <n v="425"/>
    <n v="93.73"/>
  </r>
  <r>
    <s v="163"/>
    <s v="Lynn"/>
    <x v="5"/>
    <x v="162"/>
    <n v="325600"/>
    <m/>
    <n v="4656"/>
    <m/>
    <n v="195"/>
    <n v="20195"/>
    <m/>
    <n v="0.48199999999999998"/>
    <n v="322"/>
    <n v="72885"/>
    <m/>
    <n v="0.44700000000000001"/>
    <n v="328"/>
    <n v="0.23100000000000001"/>
    <n v="1867169115"/>
    <n v="6738728445"/>
    <n v="10.74"/>
    <n v="8609"/>
    <n v="170.59"/>
  </r>
  <r>
    <s v="164"/>
    <s v="Lynnfield"/>
    <x v="5"/>
    <x v="163"/>
    <n v="636600"/>
    <m/>
    <n v="8855"/>
    <m/>
    <n v="38"/>
    <n v="75692"/>
    <m/>
    <n v="1.8080000000000001"/>
    <n v="29"/>
    <n v="235653"/>
    <m/>
    <n v="1.4470000000000001"/>
    <n v="69"/>
    <n v="0.11700000000000001"/>
    <n v="965905612"/>
    <n v="3007167933"/>
    <n v="9.8800000000000008"/>
    <n v="1292"/>
    <n v="76.650000000000006"/>
  </r>
  <r>
    <s v="165"/>
    <s v="Malden"/>
    <x v="1"/>
    <x v="164"/>
    <s v="Not Reported"/>
    <m/>
    <s v=""/>
    <m/>
    <s v="Not Reported"/>
    <n v="25183"/>
    <m/>
    <n v="0.60199999999999998"/>
    <n v="288"/>
    <n v="102757"/>
    <m/>
    <n v="0.63100000000000001"/>
    <n v="269"/>
    <s v="Not Reported"/>
    <n v="1537875444"/>
    <n v="6275164476"/>
    <n v="5.04"/>
    <n v="12117"/>
    <n v="108.73"/>
  </r>
  <r>
    <s v="166"/>
    <s v="Manchester By The Sea"/>
    <x v="5"/>
    <x v="165"/>
    <n v="1145100"/>
    <m/>
    <n v="12859"/>
    <m/>
    <n v="10"/>
    <n v="127809"/>
    <m/>
    <n v="3.0529999999999999"/>
    <n v="6"/>
    <n v="446285"/>
    <m/>
    <n v="2.74"/>
    <n v="24"/>
    <n v="0.10100000000000001"/>
    <n v="685823094"/>
    <n v="2394765310"/>
    <n v="9.23"/>
    <n v="581"/>
    <n v="39.39"/>
  </r>
  <r>
    <s v="167"/>
    <s v="Mansfield"/>
    <x v="2"/>
    <x v="166"/>
    <n v="446300"/>
    <m/>
    <n v="6793"/>
    <m/>
    <n v="74"/>
    <n v="46489"/>
    <m/>
    <n v="1.111"/>
    <n v="97"/>
    <n v="148687"/>
    <m/>
    <n v="0.91300000000000003"/>
    <n v="161"/>
    <n v="0.14599999999999999"/>
    <n v="1101184943"/>
    <n v="3521948969"/>
    <n v="20.09"/>
    <n v="1179"/>
    <n v="125.67"/>
  </r>
  <r>
    <s v="168"/>
    <s v="Marblehead"/>
    <x v="5"/>
    <x v="167"/>
    <n v="820900"/>
    <m/>
    <n v="8816"/>
    <m/>
    <n v="41"/>
    <n v="85643"/>
    <m/>
    <n v="2.0459999999999998"/>
    <n v="22"/>
    <n v="279547"/>
    <m/>
    <n v="1.716"/>
    <n v="52"/>
    <n v="0.10299999999999999"/>
    <n v="1757137431"/>
    <n v="5735465799"/>
    <n v="4.3899999999999997"/>
    <n v="4674"/>
    <n v="77.349999999999994"/>
  </r>
  <r>
    <s v="169"/>
    <s v="Marion"/>
    <x v="0"/>
    <x v="168"/>
    <n v="627700"/>
    <n v="4"/>
    <n v="6923"/>
    <n v="6"/>
    <n v="72"/>
    <n v="55795"/>
    <n v="6"/>
    <n v="1.333"/>
    <n v="61"/>
    <n v="317131"/>
    <n v="1"/>
    <n v="1.9470000000000001"/>
    <n v="40"/>
    <n v="0.124"/>
    <n v="283773370"/>
    <n v="1612928266"/>
    <n v="13.99"/>
    <n v="364"/>
    <n v="40.56"/>
  </r>
  <r>
    <s v="170"/>
    <s v="Marlborough"/>
    <x v="1"/>
    <x v="169"/>
    <n v="374800"/>
    <m/>
    <n v="5273"/>
    <m/>
    <n v="161"/>
    <n v="34824"/>
    <m/>
    <n v="0.83199999999999996"/>
    <n v="170"/>
    <n v="134491"/>
    <m/>
    <n v="0.82599999999999996"/>
    <n v="194"/>
    <n v="0.151"/>
    <n v="1386622032"/>
    <n v="5355162638"/>
    <n v="20.87"/>
    <n v="1908"/>
    <n v="163.96"/>
  </r>
  <r>
    <s v="171"/>
    <s v="Marshfield"/>
    <x v="0"/>
    <x v="170"/>
    <n v="446000"/>
    <n v="8"/>
    <n v="5967"/>
    <n v="12"/>
    <n v="115"/>
    <n v="49790"/>
    <n v="8"/>
    <n v="1.1890000000000001"/>
    <n v="81"/>
    <n v="181331"/>
    <n v="8"/>
    <n v="1.113"/>
    <n v="110"/>
    <n v="0.12"/>
    <n v="1280051110"/>
    <n v="4661838679"/>
    <n v="28.62"/>
    <n v="898"/>
    <n v="165.69"/>
  </r>
  <r>
    <s v="172"/>
    <s v="Mashpee"/>
    <x v="11"/>
    <x v="171"/>
    <n v="524900"/>
    <m/>
    <n v="4682"/>
    <m/>
    <n v="193"/>
    <n v="35459"/>
    <m/>
    <n v="0.84699999999999998"/>
    <n v="158"/>
    <n v="359524"/>
    <m/>
    <n v="2.2069999999999999"/>
    <n v="33"/>
    <n v="0.13200000000000001"/>
    <n v="501886686"/>
    <n v="5088702696"/>
    <n v="23.39"/>
    <n v="605"/>
    <n v="131.18"/>
  </r>
  <r>
    <s v="173"/>
    <s v="Mattapoisett"/>
    <x v="0"/>
    <x v="172"/>
    <n v="489300"/>
    <n v="7"/>
    <n v="6464"/>
    <n v="8"/>
    <n v="91"/>
    <n v="56676"/>
    <n v="5"/>
    <n v="1.3540000000000001"/>
    <n v="55"/>
    <n v="271106"/>
    <n v="3"/>
    <n v="1.6639999999999999"/>
    <n v="54"/>
    <n v="0.114"/>
    <n v="355188492"/>
    <n v="1699021302"/>
    <n v="17.36"/>
    <n v="361"/>
    <n v="58.1"/>
  </r>
  <r>
    <s v="174"/>
    <s v="Maynard"/>
    <x v="1"/>
    <x v="173"/>
    <n v="368400"/>
    <m/>
    <n v="7752"/>
    <m/>
    <n v="55"/>
    <n v="37389"/>
    <m/>
    <n v="0.89300000000000002"/>
    <n v="142"/>
    <n v="123844"/>
    <m/>
    <n v="0.76"/>
    <n v="218"/>
    <n v="0.20699999999999999"/>
    <n v="399164964"/>
    <n v="1322158544"/>
    <n v="5.21"/>
    <n v="2049"/>
    <n v="41.4"/>
  </r>
  <r>
    <s v="175"/>
    <s v="Medfield"/>
    <x v="10"/>
    <x v="174"/>
    <n v="658400"/>
    <m/>
    <n v="11766"/>
    <m/>
    <n v="15"/>
    <n v="92181"/>
    <m/>
    <n v="2.202"/>
    <n v="20"/>
    <n v="207534"/>
    <m/>
    <n v="1.274"/>
    <n v="82"/>
    <n v="0.128"/>
    <n v="1172357958"/>
    <n v="2639417412"/>
    <n v="14.4"/>
    <n v="883"/>
    <n v="76.13"/>
  </r>
  <r>
    <s v="176"/>
    <s v="Medford"/>
    <x v="1"/>
    <x v="175"/>
    <n v="565200"/>
    <m/>
    <n v="5426"/>
    <m/>
    <n v="149"/>
    <n v="36461"/>
    <m/>
    <n v="0.871"/>
    <n v="152"/>
    <n v="156134"/>
    <m/>
    <n v="0.95799999999999996"/>
    <n v="144"/>
    <n v="0.14899999999999999"/>
    <n v="2092970783"/>
    <n v="8962560002"/>
    <n v="8.1"/>
    <n v="7087"/>
    <n v="137.04"/>
  </r>
  <r>
    <s v="177"/>
    <s v="Medway"/>
    <x v="10"/>
    <x v="176"/>
    <n v="425000"/>
    <m/>
    <n v="7212"/>
    <m/>
    <n v="66"/>
    <n v="49338"/>
    <m/>
    <n v="1.179"/>
    <n v="83"/>
    <n v="142627"/>
    <m/>
    <n v="0.876"/>
    <n v="168"/>
    <n v="0.14599999999999999"/>
    <n v="653876514"/>
    <n v="1890235631"/>
    <n v="11.54"/>
    <n v="1148"/>
    <n v="73.92"/>
  </r>
  <r>
    <s v="178"/>
    <s v="Melrose"/>
    <x v="1"/>
    <x v="177"/>
    <n v="580300"/>
    <m/>
    <n v="6273"/>
    <m/>
    <n v="102"/>
    <n v="47560"/>
    <m/>
    <n v="1.1359999999999999"/>
    <n v="90"/>
    <n v="161575"/>
    <m/>
    <n v="0.99199999999999999"/>
    <n v="135"/>
    <n v="0.13200000000000001"/>
    <n v="1331537320"/>
    <n v="4523615275"/>
    <n v="4.68"/>
    <n v="5982"/>
    <n v="81.91"/>
  </r>
  <r>
    <s v="179"/>
    <s v="Mendon"/>
    <x v="8"/>
    <x v="178"/>
    <n v="405400"/>
    <m/>
    <n v="6786"/>
    <m/>
    <n v="75"/>
    <n v="56425"/>
    <m/>
    <n v="1.3480000000000001"/>
    <n v="58"/>
    <n v="149711"/>
    <m/>
    <n v="0.91900000000000004"/>
    <n v="157"/>
    <n v="0.12"/>
    <n v="339904200"/>
    <n v="901859064"/>
    <n v="17.77"/>
    <n v="339"/>
    <n v="60.8"/>
  </r>
  <r>
    <s v="180"/>
    <s v="Merrimac"/>
    <x v="5"/>
    <x v="179"/>
    <n v="385700"/>
    <m/>
    <n v="6098"/>
    <m/>
    <n v="108"/>
    <n v="33902"/>
    <m/>
    <n v="0.81"/>
    <n v="184"/>
    <n v="109797"/>
    <m/>
    <n v="0.67400000000000004"/>
    <n v="253"/>
    <n v="0.18"/>
    <n v="230533600"/>
    <n v="746619600"/>
    <n v="8.4600000000000009"/>
    <n v="804"/>
    <n v="48.29"/>
  </r>
  <r>
    <s v="181"/>
    <s v="Methuen"/>
    <x v="5"/>
    <x v="180"/>
    <n v="323300"/>
    <m/>
    <n v="4587"/>
    <m/>
    <n v="204"/>
    <n v="29097"/>
    <m/>
    <n v="0.69499999999999995"/>
    <n v="246"/>
    <n v="104115"/>
    <m/>
    <n v="0.63900000000000001"/>
    <n v="267"/>
    <n v="0.158"/>
    <n v="1444957020"/>
    <n v="5170350900"/>
    <n v="22.25"/>
    <n v="2232"/>
    <n v="214.63"/>
  </r>
  <r>
    <s v="182"/>
    <s v="Middleborough"/>
    <x v="0"/>
    <x v="181"/>
    <n v="318600"/>
    <n v="24"/>
    <n v="4932"/>
    <n v="24"/>
    <n v="180"/>
    <n v="27394"/>
    <n v="25"/>
    <n v="0.65400000000000003"/>
    <n v="265"/>
    <n v="100876"/>
    <n v="24"/>
    <n v="0.61899999999999999"/>
    <n v="275"/>
    <n v="0.18"/>
    <n v="667043900"/>
    <n v="2456330600"/>
    <n v="69.069999999999993"/>
    <n v="353"/>
    <n v="207.52"/>
  </r>
  <r>
    <s v="183"/>
    <s v="Middlefield"/>
    <x v="6"/>
    <x v="182"/>
    <n v="200100"/>
    <m/>
    <n v="3605"/>
    <m/>
    <n v="285"/>
    <n v="19362"/>
    <m/>
    <n v="0.46300000000000002"/>
    <n v="329"/>
    <n v="125137"/>
    <m/>
    <n v="0.76800000000000002"/>
    <n v="214"/>
    <n v="0.186"/>
    <n v="10203774"/>
    <n v="65947199"/>
    <n v="24.12"/>
    <n v="22"/>
    <n v="38.35"/>
  </r>
  <r>
    <s v="184"/>
    <s v="Middleton"/>
    <x v="5"/>
    <x v="183"/>
    <n v="608900"/>
    <m/>
    <n v="8336"/>
    <m/>
    <n v="47"/>
    <n v="49275"/>
    <m/>
    <n v="1.177"/>
    <n v="84"/>
    <n v="194656"/>
    <m/>
    <n v="1.1950000000000001"/>
    <n v="96"/>
    <n v="0.16900000000000001"/>
    <n v="479839950"/>
    <n v="1895560128"/>
    <n v="13.46"/>
    <n v="723"/>
    <n v="56.89"/>
  </r>
  <r>
    <s v="185"/>
    <s v="Milford"/>
    <x v="8"/>
    <x v="184"/>
    <n v="315000"/>
    <m/>
    <n v="5210"/>
    <m/>
    <n v="164"/>
    <n v="32906"/>
    <m/>
    <n v="0.78600000000000003"/>
    <n v="199"/>
    <n v="112051"/>
    <m/>
    <n v="0.68799999999999994"/>
    <n v="245"/>
    <n v="0.158"/>
    <n v="941572284"/>
    <n v="3206227314"/>
    <n v="14.75"/>
    <n v="1940"/>
    <n v="123.02"/>
  </r>
  <r>
    <s v="186"/>
    <s v="Millbury"/>
    <x v="8"/>
    <x v="185"/>
    <n v="289700"/>
    <m/>
    <n v="4592"/>
    <m/>
    <n v="203"/>
    <n v="31783"/>
    <m/>
    <n v="0.75900000000000001"/>
    <n v="215"/>
    <n v="113135"/>
    <m/>
    <n v="0.69499999999999995"/>
    <n v="243"/>
    <n v="0.14399999999999999"/>
    <n v="430246471"/>
    <n v="1531508495"/>
    <n v="15.71"/>
    <n v="862"/>
    <n v="85.24"/>
  </r>
  <r>
    <s v="187"/>
    <s v="Millis"/>
    <x v="10"/>
    <x v="186"/>
    <n v="393300"/>
    <m/>
    <n v="7354"/>
    <m/>
    <n v="64"/>
    <n v="41178"/>
    <m/>
    <n v="0.98399999999999999"/>
    <n v="115"/>
    <n v="141834"/>
    <m/>
    <n v="0.871"/>
    <n v="171"/>
    <n v="0.17899999999999999"/>
    <n v="336383082"/>
    <n v="1158641946"/>
    <n v="12.02"/>
    <n v="680"/>
    <n v="52.33"/>
  </r>
  <r>
    <s v="188"/>
    <s v="Millville"/>
    <x v="8"/>
    <x v="187"/>
    <n v="289000"/>
    <m/>
    <n v="4670"/>
    <m/>
    <n v="194"/>
    <n v="29879"/>
    <m/>
    <n v="0.71399999999999997"/>
    <n v="232"/>
    <n v="88996"/>
    <m/>
    <n v="0.54600000000000004"/>
    <n v="306"/>
    <n v="0.156"/>
    <n v="96628686"/>
    <n v="287813064"/>
    <n v="4.91"/>
    <n v="659"/>
    <n v="22.17"/>
  </r>
  <r>
    <s v="189"/>
    <s v="Milton"/>
    <x v="10"/>
    <x v="188"/>
    <n v="713900"/>
    <m/>
    <n v="9409"/>
    <m/>
    <n v="35"/>
    <n v="65961"/>
    <m/>
    <n v="1.5760000000000001"/>
    <n v="38"/>
    <n v="199036"/>
    <m/>
    <n v="1.222"/>
    <n v="92"/>
    <n v="0.14299999999999999"/>
    <n v="1805616414"/>
    <n v="5448411464"/>
    <n v="13.01"/>
    <n v="2104"/>
    <n v="120.3"/>
  </r>
  <r>
    <s v="190"/>
    <s v="Monroe"/>
    <x v="9"/>
    <x v="189"/>
    <n v="95700"/>
    <m/>
    <n v="1285"/>
    <m/>
    <n v="329"/>
    <n v="8025"/>
    <m/>
    <n v="0.192"/>
    <n v="351"/>
    <n v="217015"/>
    <m/>
    <n v="1.3320000000000001"/>
    <n v="75"/>
    <n v="0.16"/>
    <n v="963000"/>
    <n v="26041800"/>
    <n v="10.69"/>
    <n v="11"/>
    <n v="18.39"/>
  </r>
  <r>
    <s v="191"/>
    <s v="Monson"/>
    <x v="4"/>
    <x v="190"/>
    <n v="222100"/>
    <m/>
    <n v="4074"/>
    <m/>
    <n v="238"/>
    <n v="28234"/>
    <m/>
    <n v="0.67500000000000004"/>
    <n v="257"/>
    <n v="87771"/>
    <m/>
    <n v="0.53900000000000003"/>
    <n v="309"/>
    <n v="0.14399999999999999"/>
    <n v="248148626"/>
    <n v="771419319"/>
    <n v="44.14"/>
    <n v="199"/>
    <n v="110.21"/>
  </r>
  <r>
    <s v="192"/>
    <s v="Montague"/>
    <x v="9"/>
    <x v="191"/>
    <n v="202600"/>
    <m/>
    <n v="3470"/>
    <m/>
    <n v="295"/>
    <n v="23022"/>
    <m/>
    <n v="0.55000000000000004"/>
    <n v="301"/>
    <n v="99027"/>
    <m/>
    <n v="0.60799999999999998"/>
    <n v="280"/>
    <n v="0.151"/>
    <n v="190437984"/>
    <n v="819151344"/>
    <n v="30.16"/>
    <n v="274"/>
    <n v="113.25"/>
  </r>
  <r>
    <s v="193"/>
    <s v="Monterey"/>
    <x v="3"/>
    <x v="192"/>
    <n v="564200"/>
    <m/>
    <n v="4175"/>
    <m/>
    <n v="228"/>
    <n v="27466"/>
    <m/>
    <n v="0.65600000000000003"/>
    <n v="262"/>
    <n v="541013"/>
    <m/>
    <n v="3.3210000000000002"/>
    <n v="18"/>
    <n v="0.152"/>
    <n v="26037768"/>
    <n v="512880324"/>
    <n v="26.43"/>
    <n v="36"/>
    <n v="57.14"/>
  </r>
  <r>
    <s v="194"/>
    <s v="Montgomery"/>
    <x v="4"/>
    <x v="193"/>
    <n v="272000"/>
    <m/>
    <n v="3596"/>
    <m/>
    <n v="286"/>
    <n v="33573"/>
    <m/>
    <n v="0.80200000000000005"/>
    <n v="186"/>
    <n v="125144"/>
    <m/>
    <n v="0.76800000000000002"/>
    <n v="213"/>
    <n v="0.107"/>
    <n v="28839207"/>
    <n v="107498696"/>
    <n v="15.12"/>
    <n v="57"/>
    <n v="30.68"/>
  </r>
  <r>
    <s v="195"/>
    <s v="Mount Washington"/>
    <x v="3"/>
    <x v="194"/>
    <n v="454000"/>
    <m/>
    <n v="2075"/>
    <m/>
    <n v="326"/>
    <n v="29307"/>
    <m/>
    <n v="0.7"/>
    <n v="241"/>
    <n v="515833"/>
    <m/>
    <n v="3.1669999999999998"/>
    <n v="20"/>
    <n v="7.0999999999999994E-2"/>
    <n v="4777041"/>
    <n v="84080779"/>
    <n v="22.22"/>
    <n v="7"/>
    <n v="17.62"/>
  </r>
  <r>
    <s v="196"/>
    <s v="Nahant"/>
    <x v="5"/>
    <x v="195"/>
    <n v="647000"/>
    <m/>
    <n v="7059"/>
    <m/>
    <n v="69"/>
    <n v="61364"/>
    <m/>
    <n v="1.466"/>
    <n v="45"/>
    <n v="245561"/>
    <m/>
    <n v="1.5069999999999999"/>
    <n v="64"/>
    <n v="0.115"/>
    <n v="213853540"/>
    <n v="855780085"/>
    <n v="1.05"/>
    <n v="3319"/>
    <n v="18.46"/>
  </r>
  <r>
    <s v="197"/>
    <s v="Nantucket"/>
    <x v="13"/>
    <x v="196"/>
    <s v="Not Reported"/>
    <m/>
    <s v=""/>
    <m/>
    <s v="Not Reported"/>
    <n v="58902"/>
    <m/>
    <n v="1.407"/>
    <n v="49"/>
    <n v="1984683"/>
    <m/>
    <n v="12.183999999999999"/>
    <n v="4"/>
    <s v="Not Reported"/>
    <n v="643504350"/>
    <n v="21682661775"/>
    <n v="44.97"/>
    <n v="243"/>
    <n v="140.03"/>
  </r>
  <r>
    <s v="198"/>
    <s v="Natick"/>
    <x v="1"/>
    <x v="197"/>
    <n v="613100"/>
    <m/>
    <n v="7793"/>
    <m/>
    <n v="53"/>
    <n v="54105"/>
    <m/>
    <n v="1.2929999999999999"/>
    <n v="65"/>
    <n v="215438"/>
    <m/>
    <n v="1.323"/>
    <n v="76"/>
    <n v="0.14399999999999999"/>
    <n v="1961955510"/>
    <n v="7812212756"/>
    <n v="14.95"/>
    <n v="2426"/>
    <n v="155.91999999999999"/>
  </r>
  <r>
    <s v="199"/>
    <s v="Needham"/>
    <x v="10"/>
    <x v="198"/>
    <n v="920300"/>
    <m/>
    <n v="11402"/>
    <m/>
    <n v="16"/>
    <n v="110526"/>
    <m/>
    <n v="2.64"/>
    <n v="15"/>
    <n v="316567"/>
    <m/>
    <n v="1.9430000000000001"/>
    <n v="41"/>
    <n v="0.10299999999999999"/>
    <n v="3378116664"/>
    <n v="9675553788"/>
    <n v="12.29"/>
    <n v="2487"/>
    <n v="138.13999999999999"/>
  </r>
  <r>
    <s v="200"/>
    <s v="New Ashford"/>
    <x v="3"/>
    <x v="199"/>
    <n v="273600"/>
    <m/>
    <n v="3872"/>
    <m/>
    <n v="257"/>
    <n v="28449"/>
    <m/>
    <n v="0.68"/>
    <n v="254"/>
    <n v="184243"/>
    <m/>
    <n v="1.131"/>
    <n v="106"/>
    <n v="0.13600000000000001"/>
    <n v="6401025"/>
    <n v="41454675"/>
    <n v="13.47"/>
    <n v="17"/>
    <n v="17.96"/>
  </r>
  <r>
    <s v="201"/>
    <s v="New Bedford"/>
    <x v="2"/>
    <x v="200"/>
    <n v="227200"/>
    <m/>
    <n v="3742"/>
    <m/>
    <n v="271"/>
    <n v="16823"/>
    <m/>
    <n v="0.40200000000000002"/>
    <n v="339"/>
    <n v="59166"/>
    <m/>
    <n v="0.36299999999999999"/>
    <n v="342"/>
    <n v="0.222"/>
    <n v="1597478434"/>
    <n v="5618285028"/>
    <n v="20"/>
    <n v="4748"/>
    <n v="282.56"/>
  </r>
  <r>
    <s v="202"/>
    <s v="New Braintree"/>
    <x v="8"/>
    <x v="201"/>
    <n v="270800"/>
    <m/>
    <n v="4603"/>
    <m/>
    <n v="200"/>
    <n v="35528"/>
    <m/>
    <n v="0.84899999999999998"/>
    <n v="157"/>
    <n v="104523"/>
    <m/>
    <n v="0.64200000000000002"/>
    <n v="265"/>
    <n v="0.13"/>
    <n v="36309616"/>
    <n v="106822506"/>
    <n v="20.79"/>
    <n v="49"/>
    <n v="50.86"/>
  </r>
  <r>
    <s v="203"/>
    <s v="New Marlborough"/>
    <x v="3"/>
    <x v="202"/>
    <n v="393600"/>
    <m/>
    <n v="4070"/>
    <m/>
    <n v="240"/>
    <n v="24041"/>
    <m/>
    <n v="0.57399999999999995"/>
    <n v="296"/>
    <n v="344434"/>
    <m/>
    <n v="2.1139999999999999"/>
    <n v="37"/>
    <n v="0.16900000000000001"/>
    <n v="35532598"/>
    <n v="509073452"/>
    <n v="46.89"/>
    <n v="32"/>
    <n v="85.66"/>
  </r>
  <r>
    <s v="204"/>
    <s v="New Salem"/>
    <x v="9"/>
    <x v="203"/>
    <n v="215800"/>
    <m/>
    <n v="3792"/>
    <m/>
    <n v="263"/>
    <n v="25681"/>
    <m/>
    <n v="0.61399999999999999"/>
    <n v="282"/>
    <n v="107466"/>
    <m/>
    <n v="0.66"/>
    <n v="259"/>
    <n v="0.14799999999999999"/>
    <n v="25655319"/>
    <n v="107358534"/>
    <n v="44.77"/>
    <n v="22"/>
    <n v="103.8"/>
  </r>
  <r>
    <s v="205"/>
    <s v="Newbury"/>
    <x v="5"/>
    <x v="204"/>
    <n v="523000"/>
    <m/>
    <n v="5654"/>
    <m/>
    <n v="136"/>
    <n v="57443"/>
    <m/>
    <n v="1.3720000000000001"/>
    <n v="53"/>
    <n v="200534"/>
    <m/>
    <n v="1.2310000000000001"/>
    <n v="90"/>
    <n v="9.8000000000000004E-2"/>
    <n v="400435153"/>
    <n v="1397922514"/>
    <n v="23.35"/>
    <n v="299"/>
    <n v="66.8"/>
  </r>
  <r>
    <s v="206"/>
    <s v="Newburyport"/>
    <x v="5"/>
    <x v="205"/>
    <n v="595000"/>
    <m/>
    <n v="7783"/>
    <m/>
    <n v="54"/>
    <n v="55734"/>
    <m/>
    <n v="1.331"/>
    <n v="62"/>
    <n v="223597"/>
    <m/>
    <n v="1.373"/>
    <n v="73"/>
    <n v="0.14000000000000001"/>
    <n v="1002208788"/>
    <n v="4020721254"/>
    <n v="8.35"/>
    <n v="2154"/>
    <n v="75.95"/>
  </r>
  <r>
    <s v="207"/>
    <s v="Newton"/>
    <x v="1"/>
    <x v="206"/>
    <n v="1185900"/>
    <m/>
    <n v="12393"/>
    <m/>
    <n v="13"/>
    <n v="117069"/>
    <m/>
    <n v="2.7970000000000002"/>
    <n v="9"/>
    <n v="295406"/>
    <m/>
    <n v="1.8129999999999999"/>
    <n v="46"/>
    <n v="0.106"/>
    <n v="10397717373"/>
    <n v="26237074702"/>
    <n v="17.84"/>
    <n v="4979"/>
    <n v="308.52"/>
  </r>
  <r>
    <s v="208"/>
    <s v="Norfolk"/>
    <x v="10"/>
    <x v="207"/>
    <n v="482200"/>
    <m/>
    <n v="8819"/>
    <m/>
    <n v="40"/>
    <n v="51131"/>
    <m/>
    <n v="1.222"/>
    <n v="76"/>
    <n v="142576"/>
    <m/>
    <n v="0.875"/>
    <n v="169"/>
    <n v="0.17199999999999999"/>
    <n v="608867948"/>
    <n v="1697795008"/>
    <n v="14.9"/>
    <n v="799"/>
    <n v="82.17"/>
  </r>
  <r>
    <s v="209"/>
    <s v="North Adams"/>
    <x v="3"/>
    <x v="208"/>
    <n v="138800"/>
    <m/>
    <n v="2652"/>
    <m/>
    <n v="319"/>
    <n v="15958"/>
    <m/>
    <n v="0.38100000000000001"/>
    <n v="344"/>
    <n v="57567"/>
    <m/>
    <n v="0.35299999999999998"/>
    <n v="347"/>
    <n v="0.16600000000000001"/>
    <n v="211650954"/>
    <n v="763511121"/>
    <n v="20.34"/>
    <n v="652"/>
    <n v="85.39"/>
  </r>
  <r>
    <s v="210"/>
    <s v="North Andover"/>
    <x v="5"/>
    <x v="209"/>
    <n v="553100"/>
    <m/>
    <n v="7417"/>
    <m/>
    <n v="62"/>
    <n v="54874"/>
    <m/>
    <n v="1.3109999999999999"/>
    <n v="64"/>
    <n v="159380"/>
    <m/>
    <n v="0.97799999999999998"/>
    <n v="139"/>
    <n v="0.13500000000000001"/>
    <n v="1630910154"/>
    <n v="4736932980"/>
    <n v="26.31"/>
    <n v="1130"/>
    <n v="148.76"/>
  </r>
  <r>
    <s v="211"/>
    <s v="North Attleborough"/>
    <x v="2"/>
    <x v="210"/>
    <n v="386400"/>
    <m/>
    <n v="5503"/>
    <m/>
    <n v="143"/>
    <n v="38987"/>
    <m/>
    <n v="0.93100000000000005"/>
    <n v="126"/>
    <n v="131816"/>
    <m/>
    <n v="0.80900000000000005"/>
    <n v="200"/>
    <n v="0.14099999999999999"/>
    <n v="1133391077"/>
    <n v="3832022936"/>
    <n v="18.87"/>
    <n v="1541"/>
    <n v="132"/>
  </r>
  <r>
    <s v="212"/>
    <s v="North Brookfield"/>
    <x v="8"/>
    <x v="211"/>
    <n v="208000"/>
    <m/>
    <n v="3531"/>
    <m/>
    <n v="291"/>
    <n v="25921"/>
    <m/>
    <n v="0.61899999999999999"/>
    <n v="280"/>
    <n v="84187"/>
    <m/>
    <n v="0.51700000000000002"/>
    <n v="315"/>
    <n v="0.13600000000000001"/>
    <n v="123098829"/>
    <n v="399804063"/>
    <n v="21.27"/>
    <n v="223"/>
    <n v="70.83"/>
  </r>
  <r>
    <s v="213"/>
    <s v="North Reading"/>
    <x v="1"/>
    <x v="212"/>
    <n v="578300"/>
    <m/>
    <n v="9010"/>
    <m/>
    <n v="37"/>
    <n v="55655"/>
    <m/>
    <n v="1.33"/>
    <n v="63"/>
    <n v="190456"/>
    <m/>
    <n v="1.169"/>
    <n v="101"/>
    <n v="0.16200000000000001"/>
    <n v="870221580"/>
    <n v="2977970016"/>
    <n v="13.14"/>
    <n v="1190"/>
    <n v="93.9"/>
  </r>
  <r>
    <s v="214"/>
    <s v="Northampton"/>
    <x v="6"/>
    <x v="213"/>
    <n v="310800"/>
    <m/>
    <n v="5399"/>
    <m/>
    <n v="151"/>
    <n v="34875"/>
    <m/>
    <n v="0.83299999999999996"/>
    <n v="167"/>
    <n v="123473"/>
    <m/>
    <n v="0.75800000000000001"/>
    <n v="220"/>
    <n v="0.155"/>
    <n v="995332500"/>
    <n v="3523919420"/>
    <n v="34.24"/>
    <n v="834"/>
    <n v="178.89"/>
  </r>
  <r>
    <s v="215"/>
    <s v="Northborough"/>
    <x v="8"/>
    <x v="214"/>
    <n v="447300"/>
    <m/>
    <n v="7671"/>
    <m/>
    <n v="59"/>
    <n v="52079"/>
    <m/>
    <n v="1.244"/>
    <n v="71"/>
    <n v="180787"/>
    <m/>
    <n v="1.1100000000000001"/>
    <n v="113"/>
    <n v="0.14699999999999999"/>
    <n v="783372318"/>
    <n v="2719398054"/>
    <n v="18.48"/>
    <n v="814"/>
    <n v="92.71"/>
  </r>
  <r>
    <s v="216"/>
    <s v="Northbridge"/>
    <x v="8"/>
    <x v="215"/>
    <n v="315700"/>
    <m/>
    <n v="4095"/>
    <m/>
    <n v="235"/>
    <n v="33424"/>
    <m/>
    <n v="0.79800000000000004"/>
    <n v="189"/>
    <n v="94329"/>
    <m/>
    <n v="0.57899999999999996"/>
    <n v="295"/>
    <n v="0.123"/>
    <n v="552966656"/>
    <n v="1560578976"/>
    <n v="17.260000000000002"/>
    <n v="959"/>
    <n v="87.21"/>
  </r>
  <r>
    <s v="217"/>
    <s v="Northfield"/>
    <x v="9"/>
    <x v="216"/>
    <n v="210200"/>
    <m/>
    <n v="3657"/>
    <m/>
    <n v="277"/>
    <n v="29198"/>
    <m/>
    <n v="0.69799999999999995"/>
    <n v="245"/>
    <n v="153453"/>
    <m/>
    <n v="0.94199999999999995"/>
    <n v="150"/>
    <n v="0.125"/>
    <n v="87360416"/>
    <n v="459131376"/>
    <n v="34.28"/>
    <n v="87"/>
    <n v="83.86"/>
  </r>
  <r>
    <s v="218"/>
    <s v="Norton"/>
    <x v="2"/>
    <x v="217"/>
    <n v="356000"/>
    <m/>
    <n v="5305"/>
    <m/>
    <n v="158"/>
    <n v="34403"/>
    <m/>
    <n v="0.82199999999999995"/>
    <n v="175"/>
    <n v="112582"/>
    <m/>
    <n v="0.69099999999999995"/>
    <n v="244"/>
    <n v="0.154"/>
    <n v="669757604"/>
    <n v="2191746376"/>
    <n v="27.81"/>
    <n v="700"/>
    <n v="109.82"/>
  </r>
  <r>
    <s v="219"/>
    <s v="Norwell"/>
    <x v="0"/>
    <x v="218"/>
    <n v="640200"/>
    <n v="3"/>
    <n v="10499"/>
    <n v="2"/>
    <n v="23"/>
    <n v="89034"/>
    <n v="2"/>
    <n v="2.1269999999999998"/>
    <n v="21"/>
    <n v="231546"/>
    <n v="6"/>
    <n v="1.421"/>
    <n v="70"/>
    <n v="0.11799999999999999"/>
    <n v="977949456"/>
    <n v="2543301264"/>
    <n v="20.93"/>
    <n v="525"/>
    <n v="88.69"/>
  </r>
  <r>
    <s v="220"/>
    <s v="Norwood"/>
    <x v="10"/>
    <x v="219"/>
    <n v="452700"/>
    <m/>
    <n v="4930"/>
    <m/>
    <n v="181"/>
    <n v="42173"/>
    <m/>
    <n v="1.008"/>
    <n v="111"/>
    <n v="172261"/>
    <m/>
    <n v="1.0569999999999999"/>
    <n v="122"/>
    <n v="0.11700000000000001"/>
    <n v="1227023435"/>
    <n v="5011933795"/>
    <n v="10.37"/>
    <n v="2806"/>
    <n v="123.78"/>
  </r>
  <r>
    <s v="221"/>
    <s v="Oak Bluffs"/>
    <x v="7"/>
    <x v="220"/>
    <n v="713100"/>
    <m/>
    <n v="5484"/>
    <m/>
    <n v="144"/>
    <n v="21734"/>
    <m/>
    <n v="0.51900000000000002"/>
    <n v="312"/>
    <n v="605130"/>
    <m/>
    <n v="3.7149999999999999"/>
    <n v="14"/>
    <n v="0.252"/>
    <n v="101649918"/>
    <n v="2830193010"/>
    <n v="7.31"/>
    <n v="640"/>
    <n v="43.54"/>
  </r>
  <r>
    <s v="222"/>
    <s v="Oakham"/>
    <x v="8"/>
    <x v="221"/>
    <n v="261500"/>
    <m/>
    <n v="3795"/>
    <m/>
    <n v="262"/>
    <n v="36188"/>
    <m/>
    <n v="0.86499999999999999"/>
    <n v="154"/>
    <n v="105601"/>
    <m/>
    <n v="0.64800000000000002"/>
    <n v="263"/>
    <n v="0.105"/>
    <n v="69806652"/>
    <n v="203704329"/>
    <n v="20.83"/>
    <n v="93"/>
    <n v="50.33"/>
  </r>
  <r>
    <s v="223"/>
    <s v="Orange"/>
    <x v="9"/>
    <x v="222"/>
    <n v="153500"/>
    <m/>
    <n v="3456"/>
    <m/>
    <n v="296"/>
    <n v="18124"/>
    <m/>
    <n v="0.433"/>
    <n v="334"/>
    <n v="64301"/>
    <m/>
    <n v="0.39500000000000002"/>
    <n v="338"/>
    <n v="0.191"/>
    <n v="138666724"/>
    <n v="491966951"/>
    <n v="35.090000000000003"/>
    <n v="218"/>
    <n v="103.51"/>
  </r>
  <r>
    <s v="224"/>
    <s v="Orleans"/>
    <x v="11"/>
    <x v="223"/>
    <n v="809700"/>
    <m/>
    <n v="5992"/>
    <m/>
    <n v="114"/>
    <n v="50677"/>
    <m/>
    <n v="1.2110000000000001"/>
    <n v="79"/>
    <n v="683748"/>
    <m/>
    <n v="4.1970000000000001"/>
    <n v="12"/>
    <n v="0.11799999999999999"/>
    <n v="296257742"/>
    <n v="3997190808"/>
    <n v="14.13"/>
    <n v="414"/>
    <n v="93.51"/>
  </r>
  <r>
    <s v="225"/>
    <s v="Otis"/>
    <x v="3"/>
    <x v="224"/>
    <n v="319900"/>
    <m/>
    <n v="2649"/>
    <m/>
    <n v="320"/>
    <n v="29326"/>
    <m/>
    <n v="0.70099999999999996"/>
    <n v="240"/>
    <n v="413201"/>
    <m/>
    <n v="2.5369999999999999"/>
    <n v="29"/>
    <n v="0.09"/>
    <n v="46217776"/>
    <n v="651204776"/>
    <n v="35.54"/>
    <n v="44"/>
    <n v="64.22"/>
  </r>
  <r>
    <s v="226"/>
    <s v="Oxford"/>
    <x v="8"/>
    <x v="225"/>
    <n v="228200"/>
    <m/>
    <n v="3886"/>
    <m/>
    <n v="256"/>
    <n v="30123"/>
    <m/>
    <n v="0.72"/>
    <n v="230"/>
    <n v="95635"/>
    <m/>
    <n v="0.58699999999999997"/>
    <n v="291"/>
    <n v="0.129"/>
    <n v="419191668"/>
    <n v="1330856660"/>
    <n v="26.53"/>
    <n v="525"/>
    <n v="111.68"/>
  </r>
  <r>
    <s v="227"/>
    <s v="Palmer"/>
    <x v="4"/>
    <x v="226"/>
    <n v="182500"/>
    <m/>
    <n v="3777"/>
    <m/>
    <n v="266"/>
    <n v="24919"/>
    <m/>
    <n v="0.59499999999999997"/>
    <n v="291"/>
    <n v="75603"/>
    <m/>
    <n v="0.46400000000000002"/>
    <n v="327"/>
    <n v="0.152"/>
    <n v="303787529"/>
    <n v="921676173"/>
    <n v="31.58"/>
    <n v="386"/>
    <n v="114.78"/>
  </r>
  <r>
    <s v="228"/>
    <s v="Paxton"/>
    <x v="8"/>
    <x v="227"/>
    <n v="326700"/>
    <m/>
    <n v="6450"/>
    <m/>
    <n v="92"/>
    <n v="37735"/>
    <m/>
    <n v="0.90100000000000002"/>
    <n v="139"/>
    <n v="97528"/>
    <m/>
    <n v="0.59899999999999998"/>
    <n v="285"/>
    <n v="0.17100000000000001"/>
    <n v="184297740"/>
    <n v="476326752"/>
    <n v="14.69"/>
    <n v="332"/>
    <n v="45.89"/>
  </r>
  <r>
    <s v="229"/>
    <s v="Peabody"/>
    <x v="5"/>
    <x v="228"/>
    <n v="413300"/>
    <m/>
    <n v="4550"/>
    <m/>
    <n v="209"/>
    <n v="31402"/>
    <m/>
    <n v="0.75"/>
    <n v="219"/>
    <n v="137357"/>
    <m/>
    <n v="0.84299999999999997"/>
    <n v="188"/>
    <n v="0.14499999999999999"/>
    <n v="1648730608"/>
    <n v="7211791928"/>
    <n v="16.21"/>
    <n v="3239"/>
    <n v="175.38"/>
  </r>
  <r>
    <s v="230"/>
    <s v="Pelham"/>
    <x v="6"/>
    <x v="229"/>
    <n v="312100"/>
    <m/>
    <n v="6738"/>
    <m/>
    <n v="78"/>
    <n v="37518"/>
    <m/>
    <n v="0.89600000000000002"/>
    <n v="141"/>
    <n v="134232"/>
    <m/>
    <n v="0.82399999999999995"/>
    <n v="195"/>
    <n v="0.18"/>
    <n v="49898940"/>
    <n v="178528560"/>
    <n v="25.11"/>
    <n v="53"/>
    <n v="45.99"/>
  </r>
  <r>
    <s v="231"/>
    <s v="Pembroke"/>
    <x v="0"/>
    <x v="230"/>
    <n v="394700"/>
    <n v="11"/>
    <n v="5762"/>
    <n v="17"/>
    <n v="129"/>
    <n v="39867"/>
    <n v="10"/>
    <n v="0.95199999999999996"/>
    <n v="121"/>
    <n v="140945"/>
    <n v="15"/>
    <n v="0.86499999999999999"/>
    <n v="175"/>
    <n v="0.14499999999999999"/>
    <n v="728489691"/>
    <n v="2575487985"/>
    <n v="21.78"/>
    <n v="839"/>
    <n v="114.19"/>
  </r>
  <r>
    <s v="232"/>
    <s v="Pepperell"/>
    <x v="1"/>
    <x v="231"/>
    <n v="330100"/>
    <m/>
    <n v="5476"/>
    <m/>
    <n v="145"/>
    <n v="34839"/>
    <m/>
    <n v="0.83199999999999996"/>
    <n v="168"/>
    <n v="96840"/>
    <m/>
    <n v="0.59399999999999997"/>
    <n v="287"/>
    <n v="0.157"/>
    <n v="423816435"/>
    <n v="1178058600"/>
    <n v="22.6"/>
    <n v="538"/>
    <n v="85.43"/>
  </r>
  <r>
    <s v="233"/>
    <s v="Peru"/>
    <x v="3"/>
    <x v="232"/>
    <n v="191100"/>
    <m/>
    <n v="3531"/>
    <m/>
    <n v="292"/>
    <n v="18598"/>
    <m/>
    <n v="0.44400000000000001"/>
    <n v="332"/>
    <n v="102410"/>
    <m/>
    <n v="0.629"/>
    <n v="271"/>
    <n v="0.19"/>
    <n v="15715310"/>
    <n v="86536450"/>
    <n v="25.92"/>
    <n v="33"/>
    <n v="38.770000000000003"/>
  </r>
  <r>
    <s v="234"/>
    <s v="Petersham"/>
    <x v="8"/>
    <x v="233"/>
    <n v="241800"/>
    <m/>
    <n v="4094"/>
    <m/>
    <n v="236"/>
    <n v="30139"/>
    <m/>
    <n v="0.72"/>
    <n v="229"/>
    <n v="125043"/>
    <m/>
    <n v="0.76800000000000002"/>
    <n v="215"/>
    <n v="0.13600000000000001"/>
    <n v="37553194"/>
    <n v="155803578"/>
    <n v="54.24"/>
    <n v="23"/>
    <n v="78.94"/>
  </r>
  <r>
    <s v="235"/>
    <s v="Phillipston"/>
    <x v="8"/>
    <x v="234"/>
    <n v="219500"/>
    <m/>
    <n v="3654"/>
    <m/>
    <n v="278"/>
    <n v="25477"/>
    <m/>
    <n v="0.60899999999999999"/>
    <n v="285"/>
    <n v="110203"/>
    <m/>
    <n v="0.67700000000000005"/>
    <n v="250"/>
    <n v="0.14299999999999999"/>
    <n v="44508319"/>
    <n v="192524641"/>
    <n v="24.25"/>
    <n v="72"/>
    <n v="52.82"/>
  </r>
  <r>
    <s v="236"/>
    <s v="Pittsfield"/>
    <x v="3"/>
    <x v="235"/>
    <n v="186600"/>
    <m/>
    <n v="3624"/>
    <m/>
    <n v="282"/>
    <n v="25679"/>
    <m/>
    <n v="0.61299999999999999"/>
    <n v="283"/>
    <n v="80032"/>
    <m/>
    <n v="0.49099999999999999"/>
    <n v="321"/>
    <n v="0.14099999999999999"/>
    <n v="1111977737"/>
    <n v="3465625696"/>
    <n v="40.47"/>
    <n v="1070"/>
    <n v="226.83"/>
  </r>
  <r>
    <s v="237"/>
    <s v="Plainfield"/>
    <x v="6"/>
    <x v="236"/>
    <n v="191000"/>
    <m/>
    <n v="3710"/>
    <m/>
    <n v="273"/>
    <n v="20339"/>
    <m/>
    <n v="0.48599999999999999"/>
    <n v="320"/>
    <n v="132659"/>
    <m/>
    <n v="0.81399999999999995"/>
    <n v="198"/>
    <n v="0.182"/>
    <n v="13261028"/>
    <n v="86493668"/>
    <n v="21.1"/>
    <n v="31"/>
    <n v="48.72"/>
  </r>
  <r>
    <s v="238"/>
    <s v="Plainville"/>
    <x v="10"/>
    <x v="237"/>
    <n v="379700"/>
    <m/>
    <n v="5684"/>
    <m/>
    <n v="135"/>
    <n v="38801"/>
    <m/>
    <n v="0.92700000000000005"/>
    <n v="129"/>
    <n v="153493"/>
    <m/>
    <n v="0.94199999999999995"/>
    <n v="149"/>
    <n v="0.14599999999999999"/>
    <n v="351420657"/>
    <n v="1390186101"/>
    <n v="11"/>
    <n v="823"/>
    <n v="52.33"/>
  </r>
  <r>
    <s v="239"/>
    <s v="Plymouth"/>
    <x v="0"/>
    <x v="238"/>
    <n v="355000"/>
    <n v="17"/>
    <n v="5871"/>
    <n v="13"/>
    <n v="120"/>
    <n v="34950"/>
    <n v="16"/>
    <n v="0.83499999999999996"/>
    <n v="166"/>
    <n v="164040"/>
    <n v="11"/>
    <n v="1.0069999999999999"/>
    <n v="133"/>
    <n v="0.16800000000000001"/>
    <n v="2058205500"/>
    <n v="9660315600"/>
    <n v="96.46"/>
    <n v="611"/>
    <n v="506.39"/>
  </r>
  <r>
    <s v="240"/>
    <s v="Plympton"/>
    <x v="0"/>
    <x v="239"/>
    <n v="357400"/>
    <n v="16"/>
    <n v="6319"/>
    <n v="10"/>
    <n v="100"/>
    <n v="36923"/>
    <n v="14"/>
    <n v="0.88200000000000001"/>
    <n v="148"/>
    <n v="172826"/>
    <n v="10"/>
    <n v="1.0609999999999999"/>
    <n v="120"/>
    <n v="0.17100000000000001"/>
    <n v="107704391"/>
    <n v="504133442"/>
    <n v="14.67"/>
    <n v="199"/>
    <n v="35.61"/>
  </r>
  <r>
    <s v="241"/>
    <s v="Princeton"/>
    <x v="8"/>
    <x v="240"/>
    <n v="375700"/>
    <m/>
    <n v="6019"/>
    <m/>
    <n v="112"/>
    <n v="50744"/>
    <m/>
    <n v="1.212"/>
    <n v="78"/>
    <n v="134756"/>
    <m/>
    <n v="0.82699999999999996"/>
    <n v="193"/>
    <n v="0.11899999999999999"/>
    <n v="176081680"/>
    <n v="467603320"/>
    <n v="35.409999999999997"/>
    <n v="98"/>
    <n v="83.09"/>
  </r>
  <r>
    <s v="242"/>
    <s v="Provincetown"/>
    <x v="11"/>
    <x v="241"/>
    <s v="Not Reported"/>
    <m/>
    <s v=""/>
    <m/>
    <s v="Not Reported"/>
    <n v="49338"/>
    <m/>
    <n v="1.179"/>
    <n v="82"/>
    <n v="937760"/>
    <m/>
    <n v="5.7569999999999997"/>
    <n v="8"/>
    <s v="Not Reported"/>
    <n v="146435184"/>
    <n v="2783271680"/>
    <n v="9.67"/>
    <n v="307"/>
    <n v="32.840000000000003"/>
  </r>
  <r>
    <s v="243"/>
    <s v="Quincy"/>
    <x v="10"/>
    <x v="242"/>
    <n v="466500"/>
    <m/>
    <n v="5855"/>
    <m/>
    <n v="122"/>
    <n v="32239"/>
    <m/>
    <n v="0.77"/>
    <n v="208"/>
    <n v="138119"/>
    <m/>
    <n v="0.84799999999999998"/>
    <n v="185"/>
    <n v="0.182"/>
    <n v="3018150702"/>
    <n v="12930424542"/>
    <n v="16.57"/>
    <n v="5650"/>
    <n v="222.75"/>
  </r>
  <r>
    <s v="244"/>
    <s v="Randolph"/>
    <x v="10"/>
    <x v="243"/>
    <n v="334000"/>
    <m/>
    <n v="5003"/>
    <m/>
    <n v="173"/>
    <n v="26849"/>
    <m/>
    <n v="0.64100000000000001"/>
    <n v="273"/>
    <n v="93616"/>
    <m/>
    <n v="0.57499999999999996"/>
    <n v="297"/>
    <n v="0.186"/>
    <n v="904784451"/>
    <n v="3154765584"/>
    <n v="9.83"/>
    <n v="3428"/>
    <n v="117.39"/>
  </r>
  <r>
    <s v="245"/>
    <s v="Raynham"/>
    <x v="2"/>
    <x v="244"/>
    <n v="391600"/>
    <m/>
    <n v="5572"/>
    <m/>
    <n v="140"/>
    <n v="38653"/>
    <m/>
    <n v="0.92300000000000004"/>
    <n v="131"/>
    <n v="145808"/>
    <m/>
    <n v="0.89500000000000002"/>
    <n v="163"/>
    <n v="0.14399999999999999"/>
    <n v="533295441"/>
    <n v="2011712976"/>
    <n v="20.49"/>
    <n v="673"/>
    <n v="90.14"/>
  </r>
  <r>
    <s v="246"/>
    <s v="Reading (FY2017)"/>
    <x v="1"/>
    <x v="245"/>
    <n v="526100"/>
    <m/>
    <n v="7486"/>
    <m/>
    <s v="Not Reported"/>
    <n v="55818"/>
    <m/>
    <n v="1.333"/>
    <n v="60"/>
    <n v="180888"/>
    <m/>
    <n v="1.1100000000000001"/>
    <n v="112"/>
    <n v="0.13400000000000001"/>
    <n v="1434745872"/>
    <n v="4649545152"/>
    <n v="9.9499999999999993"/>
    <n v="2583"/>
    <n v="99.93"/>
  </r>
  <r>
    <s v="247"/>
    <s v="Rehoboth"/>
    <x v="2"/>
    <x v="246"/>
    <n v="395000"/>
    <m/>
    <n v="5178"/>
    <m/>
    <n v="166"/>
    <n v="42310"/>
    <m/>
    <n v="1.0109999999999999"/>
    <n v="109"/>
    <n v="146427"/>
    <m/>
    <n v="0.89900000000000002"/>
    <n v="162"/>
    <n v="0.122"/>
    <n v="508058480"/>
    <n v="1758295416"/>
    <n v="46.94"/>
    <n v="256"/>
    <n v="142.38"/>
  </r>
  <r>
    <s v="248"/>
    <s v="Revere"/>
    <x v="12"/>
    <x v="247"/>
    <n v="378300"/>
    <m/>
    <n v="4581"/>
    <m/>
    <n v="205"/>
    <n v="22858"/>
    <m/>
    <n v="0.54600000000000004"/>
    <n v="302"/>
    <n v="91861"/>
    <m/>
    <n v="0.56399999999999995"/>
    <n v="300"/>
    <n v="0.2"/>
    <n v="1221120076"/>
    <n v="4907398342"/>
    <n v="5.69"/>
    <n v="9389"/>
    <n v="109.2"/>
  </r>
  <r>
    <s v="249"/>
    <s v="Richmond"/>
    <x v="3"/>
    <x v="248"/>
    <n v="409700"/>
    <m/>
    <n v="4941"/>
    <m/>
    <n v="178"/>
    <n v="62073"/>
    <m/>
    <n v="1.4830000000000001"/>
    <n v="43"/>
    <n v="280278"/>
    <m/>
    <n v="1.7210000000000001"/>
    <n v="51"/>
    <n v="0.08"/>
    <n v="88702317"/>
    <n v="400517262"/>
    <n v="18.690000000000001"/>
    <n v="76"/>
    <n v="47.89"/>
  </r>
  <r>
    <s v="250"/>
    <s v="Rochester"/>
    <x v="0"/>
    <x v="249"/>
    <n v="382100"/>
    <n v="13"/>
    <n v="5350"/>
    <n v="21"/>
    <n v="154"/>
    <n v="42770"/>
    <n v="9"/>
    <n v="1.022"/>
    <n v="105"/>
    <n v="158139"/>
    <n v="12"/>
    <n v="0.97099999999999997"/>
    <n v="140"/>
    <n v="0.125"/>
    <n v="234978380"/>
    <n v="868815666"/>
    <n v="33.58"/>
    <n v="164"/>
    <n v="73.069999999999993"/>
  </r>
  <r>
    <s v="251"/>
    <s v="Rockland"/>
    <x v="0"/>
    <x v="250"/>
    <n v="318200"/>
    <n v="25"/>
    <n v="5702"/>
    <n v="19"/>
    <n v="132"/>
    <n v="29237"/>
    <n v="24"/>
    <n v="0.69799999999999995"/>
    <n v="243"/>
    <n v="110132"/>
    <n v="20"/>
    <n v="0.67600000000000005"/>
    <n v="251"/>
    <n v="0.19500000000000001"/>
    <n v="521354184"/>
    <n v="1963873824"/>
    <n v="10.32"/>
    <n v="1728"/>
    <n v="55.61"/>
  </r>
  <r>
    <s v="252"/>
    <s v="Rockport"/>
    <x v="5"/>
    <x v="251"/>
    <n v="647300"/>
    <m/>
    <n v="6382"/>
    <m/>
    <n v="96"/>
    <n v="46586"/>
    <m/>
    <n v="1.113"/>
    <n v="96"/>
    <n v="269133"/>
    <m/>
    <n v="1.6519999999999999"/>
    <n v="57"/>
    <n v="0.13700000000000001"/>
    <n v="335698716"/>
    <n v="1939372398"/>
    <n v="6.99"/>
    <n v="1031"/>
    <n v="40.61"/>
  </r>
  <r>
    <s v="253"/>
    <s v="Rowe"/>
    <x v="9"/>
    <x v="252"/>
    <n v="212000"/>
    <m/>
    <n v="1062"/>
    <m/>
    <n v="330"/>
    <n v="30467"/>
    <m/>
    <n v="0.72799999999999998"/>
    <n v="224"/>
    <n v="777513"/>
    <m/>
    <n v="4.7729999999999997"/>
    <n v="11"/>
    <n v="3.5000000000000003E-2"/>
    <n v="11668861"/>
    <n v="297787479"/>
    <n v="23.45"/>
    <n v="16"/>
    <n v="36.32"/>
  </r>
  <r>
    <s v="254"/>
    <s v="Rowley"/>
    <x v="5"/>
    <x v="253"/>
    <n v="456600"/>
    <m/>
    <n v="6703"/>
    <m/>
    <n v="82"/>
    <n v="44730"/>
    <m/>
    <n v="1.069"/>
    <n v="99"/>
    <n v="160782"/>
    <m/>
    <n v="0.98699999999999999"/>
    <n v="136"/>
    <n v="0.15"/>
    <n v="281128050"/>
    <n v="1010514870"/>
    <n v="18.21"/>
    <n v="345"/>
    <n v="50.87"/>
  </r>
  <r>
    <s v="255"/>
    <s v="Royalston"/>
    <x v="8"/>
    <x v="254"/>
    <n v="200800"/>
    <m/>
    <n v="2610"/>
    <m/>
    <n v="321"/>
    <n v="23458"/>
    <m/>
    <n v="0.56000000000000005"/>
    <n v="299"/>
    <n v="101556"/>
    <m/>
    <n v="0.623"/>
    <n v="274"/>
    <n v="0.111"/>
    <n v="29885492"/>
    <n v="129382344"/>
    <n v="41.79"/>
    <n v="30"/>
    <n v="71.400000000000006"/>
  </r>
  <r>
    <s v="256"/>
    <s v="Russell"/>
    <x v="4"/>
    <x v="255"/>
    <n v="201500"/>
    <m/>
    <n v="4572"/>
    <m/>
    <n v="207"/>
    <n v="22079"/>
    <m/>
    <n v="0.52700000000000002"/>
    <n v="306"/>
    <n v="77013"/>
    <m/>
    <n v="0.47299999999999998"/>
    <n v="324"/>
    <n v="0.20699999999999999"/>
    <n v="39455173"/>
    <n v="137622231"/>
    <n v="17.32"/>
    <n v="103"/>
    <n v="36.28"/>
  </r>
  <r>
    <s v="257"/>
    <s v="Rutland"/>
    <x v="8"/>
    <x v="256"/>
    <n v="287700"/>
    <m/>
    <n v="5147"/>
    <m/>
    <n v="167"/>
    <n v="34801"/>
    <m/>
    <n v="0.83099999999999996"/>
    <n v="171"/>
    <n v="95706"/>
    <m/>
    <n v="0.58799999999999997"/>
    <n v="290"/>
    <n v="0.14799999999999999"/>
    <n v="296748127"/>
    <n v="816085062"/>
    <n v="35.1"/>
    <n v="243"/>
    <n v="104.89"/>
  </r>
  <r>
    <s v="258"/>
    <s v="Salem"/>
    <x v="5"/>
    <x v="257"/>
    <n v="386800"/>
    <m/>
    <n v="5840"/>
    <m/>
    <n v="123"/>
    <n v="29008"/>
    <m/>
    <n v="0.69299999999999995"/>
    <n v="247"/>
    <n v="111742"/>
    <m/>
    <n v="0.68600000000000005"/>
    <n v="246"/>
    <n v="0.20100000000000001"/>
    <n v="1243543952"/>
    <n v="4790267798"/>
    <n v="8.2799999999999994"/>
    <n v="5177"/>
    <n v="98.76"/>
  </r>
  <r>
    <s v="259"/>
    <s v="Salisbury"/>
    <x v="5"/>
    <x v="258"/>
    <n v="385200"/>
    <m/>
    <n v="4568"/>
    <m/>
    <n v="208"/>
    <n v="27007"/>
    <m/>
    <n v="0.64500000000000002"/>
    <n v="270"/>
    <n v="171392"/>
    <m/>
    <n v="1.052"/>
    <n v="123"/>
    <n v="0.16900000000000001"/>
    <n v="250111827"/>
    <n v="1587261312"/>
    <n v="15.43"/>
    <n v="600"/>
    <n v="56.37"/>
  </r>
  <r>
    <s v="260"/>
    <s v="Sandisfield"/>
    <x v="3"/>
    <x v="259"/>
    <n v="275300"/>
    <m/>
    <n v="3312"/>
    <m/>
    <n v="304"/>
    <n v="20129"/>
    <m/>
    <n v="0.48099999999999998"/>
    <n v="323"/>
    <n v="244093"/>
    <m/>
    <n v="1.498"/>
    <n v="65"/>
    <n v="0.16500000000000001"/>
    <n v="18317390"/>
    <n v="222124630"/>
    <n v="51.81"/>
    <n v="18"/>
    <n v="92.65"/>
  </r>
  <r>
    <s v="261"/>
    <s v="Sandwich"/>
    <x v="11"/>
    <x v="260"/>
    <n v="412300"/>
    <m/>
    <n v="5904"/>
    <m/>
    <n v="118"/>
    <n v="38015"/>
    <m/>
    <n v="0.90800000000000003"/>
    <n v="135"/>
    <n v="198729"/>
    <m/>
    <n v="1.22"/>
    <n v="94"/>
    <n v="0.155"/>
    <n v="777216675"/>
    <n v="4063014405"/>
    <n v="42.74"/>
    <n v="478"/>
    <n v="216.16"/>
  </r>
  <r>
    <s v="262"/>
    <s v="Saugus"/>
    <x v="5"/>
    <x v="261"/>
    <n v="426100"/>
    <m/>
    <n v="5190"/>
    <m/>
    <n v="165"/>
    <n v="32800"/>
    <m/>
    <n v="0.78400000000000003"/>
    <n v="200"/>
    <n v="148705"/>
    <m/>
    <n v="0.91300000000000003"/>
    <n v="160"/>
    <n v="0.158"/>
    <n v="918203200"/>
    <n v="4162847770"/>
    <n v="10.79"/>
    <n v="2594"/>
    <n v="107.93"/>
  </r>
  <r>
    <s v="263"/>
    <s v="Savoy"/>
    <x v="3"/>
    <x v="262"/>
    <n v="159900"/>
    <m/>
    <n v="2425"/>
    <m/>
    <n v="324"/>
    <n v="26155"/>
    <m/>
    <n v="0.625"/>
    <n v="278"/>
    <n v="104185"/>
    <m/>
    <n v="0.64"/>
    <n v="266"/>
    <n v="9.2999999999999999E-2"/>
    <n v="17706935"/>
    <n v="70533245"/>
    <n v="35.85"/>
    <n v="19"/>
    <n v="53.54"/>
  </r>
  <r>
    <s v="264"/>
    <s v="Scituate"/>
    <x v="0"/>
    <x v="263"/>
    <n v="576100"/>
    <n v="5"/>
    <n v="7915"/>
    <n v="5"/>
    <n v="52"/>
    <n v="61387"/>
    <n v="4"/>
    <n v="1.4670000000000001"/>
    <n v="44"/>
    <n v="239940"/>
    <n v="5"/>
    <n v="1.4730000000000001"/>
    <n v="67"/>
    <n v="0.129"/>
    <n v="1134308986"/>
    <n v="4433611320"/>
    <n v="17.63"/>
    <n v="1048"/>
    <n v="120.95"/>
  </r>
  <r>
    <s v="265"/>
    <s v="Seekonk"/>
    <x v="2"/>
    <x v="264"/>
    <n v="346200"/>
    <m/>
    <n v="4521"/>
    <m/>
    <n v="213"/>
    <n v="35198"/>
    <m/>
    <n v="0.84099999999999997"/>
    <n v="163"/>
    <n v="149744"/>
    <m/>
    <n v="0.91900000000000004"/>
    <n v="156"/>
    <n v="0.128"/>
    <n v="526843664"/>
    <n v="2241368192"/>
    <n v="18.37"/>
    <n v="815"/>
    <n v="113.72"/>
  </r>
  <r>
    <s v="266"/>
    <s v="Sharon"/>
    <x v="10"/>
    <x v="265"/>
    <n v="552600"/>
    <m/>
    <n v="10725"/>
    <m/>
    <n v="21"/>
    <n v="64477"/>
    <m/>
    <n v="1.54"/>
    <n v="40"/>
    <n v="184546"/>
    <m/>
    <n v="1.133"/>
    <n v="105"/>
    <n v="0.16600000000000001"/>
    <n v="1171740521"/>
    <n v="3353754458"/>
    <n v="23.44"/>
    <n v="775"/>
    <n v="120.68"/>
  </r>
  <r>
    <s v="267"/>
    <s v="Sheffield"/>
    <x v="3"/>
    <x v="266"/>
    <n v="303800"/>
    <m/>
    <n v="4709"/>
    <m/>
    <n v="191"/>
    <n v="31438"/>
    <m/>
    <n v="0.751"/>
    <n v="218"/>
    <n v="202542"/>
    <m/>
    <n v="1.2430000000000001"/>
    <n v="86"/>
    <n v="0.15"/>
    <n v="100318658"/>
    <n v="646311522"/>
    <n v="47.44"/>
    <n v="67"/>
    <n v="101.73"/>
  </r>
  <r>
    <s v="268"/>
    <s v="Shelburne"/>
    <x v="9"/>
    <x v="267"/>
    <n v="275500"/>
    <m/>
    <n v="3965"/>
    <m/>
    <n v="251"/>
    <n v="20769"/>
    <m/>
    <n v="0.496"/>
    <n v="318"/>
    <n v="131615"/>
    <m/>
    <n v="0.80800000000000005"/>
    <n v="201"/>
    <n v="0.191"/>
    <n v="38381112"/>
    <n v="243224520"/>
    <n v="23.16"/>
    <n v="80"/>
    <n v="59.18"/>
  </r>
  <r>
    <s v="269"/>
    <s v="Sherborn"/>
    <x v="1"/>
    <x v="268"/>
    <n v="813000"/>
    <m/>
    <n v="15952"/>
    <m/>
    <n v="3"/>
    <n v="196462"/>
    <m/>
    <n v="4.6929999999999996"/>
    <n v="3"/>
    <n v="286472"/>
    <m/>
    <n v="1.7589999999999999"/>
    <n v="50"/>
    <n v="8.1000000000000003E-2"/>
    <n v="844786600"/>
    <n v="1231829600"/>
    <n v="15.82"/>
    <n v="272"/>
    <n v="55.68"/>
  </r>
  <r>
    <s v="270"/>
    <s v="Shirley"/>
    <x v="1"/>
    <x v="269"/>
    <n v="309300"/>
    <m/>
    <n v="4974"/>
    <m/>
    <n v="174"/>
    <n v="27141"/>
    <m/>
    <n v="0.64800000000000002"/>
    <n v="268"/>
    <n v="84756"/>
    <m/>
    <n v="0.52"/>
    <n v="314"/>
    <n v="0.183"/>
    <n v="200843400"/>
    <n v="627194400"/>
    <n v="15.86"/>
    <n v="467"/>
    <n v="52.19"/>
  </r>
  <r>
    <s v="271"/>
    <s v="Shrewsbury"/>
    <x v="8"/>
    <x v="270"/>
    <n v="453400"/>
    <m/>
    <n v="5699"/>
    <m/>
    <n v="134"/>
    <n v="53031"/>
    <m/>
    <n v="1.2669999999999999"/>
    <n v="69"/>
    <n v="150480"/>
    <m/>
    <n v="0.92400000000000004"/>
    <n v="155"/>
    <n v="0.107"/>
    <n v="1951805955"/>
    <n v="5538416400"/>
    <n v="20.73"/>
    <n v="1775"/>
    <n v="183.57"/>
  </r>
  <r>
    <s v="272"/>
    <s v="Shutesbury"/>
    <x v="9"/>
    <x v="271"/>
    <n v="248600"/>
    <m/>
    <n v="5783"/>
    <m/>
    <n v="126"/>
    <n v="25261"/>
    <m/>
    <n v="0.60299999999999998"/>
    <n v="286"/>
    <n v="128657"/>
    <m/>
    <n v="0.79"/>
    <n v="206"/>
    <n v="0.22900000000000001"/>
    <n v="44560404"/>
    <n v="226950948"/>
    <n v="26.52"/>
    <n v="67"/>
    <n v="41.8"/>
  </r>
  <r>
    <s v="273"/>
    <s v="Somerset"/>
    <x v="2"/>
    <x v="272"/>
    <s v="Not Reported"/>
    <m/>
    <s v=""/>
    <m/>
    <s v="Not Reported"/>
    <n v="28835"/>
    <m/>
    <n v="0.68899999999999995"/>
    <n v="250"/>
    <n v="115289"/>
    <m/>
    <n v="0.70799999999999996"/>
    <n v="236"/>
    <s v="Not Reported"/>
    <n v="527334480"/>
    <n v="2108405232"/>
    <n v="7.9"/>
    <n v="2315"/>
    <n v="97.46"/>
  </r>
  <r>
    <s v="274"/>
    <s v="Somerville"/>
    <x v="1"/>
    <x v="273"/>
    <s v="Not Reported"/>
    <m/>
    <s v=""/>
    <m/>
    <s v="Not Reported"/>
    <n v="36704"/>
    <m/>
    <n v="0.877"/>
    <n v="150"/>
    <n v="154936"/>
    <m/>
    <n v="0.95099999999999996"/>
    <n v="147"/>
    <s v="Not Reported"/>
    <n v="2947991872"/>
    <n v="12444149648"/>
    <n v="4.12"/>
    <n v="19495"/>
    <n v="106.14"/>
  </r>
  <r>
    <s v="275"/>
    <s v="South Hadley"/>
    <x v="6"/>
    <x v="274"/>
    <n v="256000"/>
    <m/>
    <n v="4544"/>
    <m/>
    <n v="210"/>
    <n v="30266"/>
    <m/>
    <n v="0.72299999999999998"/>
    <n v="227"/>
    <n v="85176"/>
    <m/>
    <n v="0.52300000000000002"/>
    <n v="312"/>
    <n v="0.15"/>
    <n v="537009638"/>
    <n v="1511277768"/>
    <n v="17.71"/>
    <n v="1002"/>
    <n v="104.68"/>
  </r>
  <r>
    <s v="276"/>
    <s v="Southampton"/>
    <x v="6"/>
    <x v="275"/>
    <n v="299300"/>
    <m/>
    <n v="4881"/>
    <m/>
    <n v="185"/>
    <n v="37605"/>
    <m/>
    <n v="0.89800000000000002"/>
    <n v="140"/>
    <n v="116858"/>
    <m/>
    <n v="0.71699999999999997"/>
    <n v="231"/>
    <n v="0.13"/>
    <n v="231345960"/>
    <n v="718910416"/>
    <n v="28.15"/>
    <n v="219"/>
    <n v="78.44"/>
  </r>
  <r>
    <s v="277"/>
    <s v="Southborough"/>
    <x v="8"/>
    <x v="276"/>
    <n v="613700"/>
    <m/>
    <n v="10274"/>
    <m/>
    <n v="26"/>
    <n v="110329"/>
    <m/>
    <n v="2.6360000000000001"/>
    <n v="16"/>
    <n v="246930"/>
    <m/>
    <n v="1.516"/>
    <n v="62"/>
    <n v="9.2999999999999999E-2"/>
    <n v="1107482502"/>
    <n v="2478683340"/>
    <n v="14.02"/>
    <n v="716"/>
    <n v="84.14"/>
  </r>
  <r>
    <s v="278"/>
    <s v="Southbridge"/>
    <x v="8"/>
    <x v="277"/>
    <n v="185400"/>
    <m/>
    <n v="3778"/>
    <m/>
    <n v="265"/>
    <n v="19587"/>
    <m/>
    <n v="0.46800000000000003"/>
    <n v="326"/>
    <n v="57978"/>
    <m/>
    <n v="0.35599999999999998"/>
    <n v="345"/>
    <n v="0.193"/>
    <n v="330334755"/>
    <n v="977798970"/>
    <n v="20.28"/>
    <n v="832"/>
    <n v="83.86"/>
  </r>
  <r>
    <s v="279"/>
    <s v="Southwick"/>
    <x v="4"/>
    <x v="278"/>
    <n v="265300"/>
    <m/>
    <n v="4634"/>
    <m/>
    <n v="197"/>
    <n v="35322"/>
    <m/>
    <n v="0.84399999999999997"/>
    <n v="161"/>
    <n v="106332"/>
    <m/>
    <n v="0.65300000000000002"/>
    <n v="262"/>
    <n v="0.13100000000000001"/>
    <n v="343930314"/>
    <n v="1035354684"/>
    <n v="30.82"/>
    <n v="316"/>
    <n v="85"/>
  </r>
  <r>
    <s v="280"/>
    <s v="Spencer"/>
    <x v="8"/>
    <x v="279"/>
    <n v="239000"/>
    <m/>
    <n v="3312"/>
    <m/>
    <n v="305"/>
    <n v="26293"/>
    <m/>
    <n v="0.628"/>
    <n v="275"/>
    <n v="82075"/>
    <m/>
    <n v="0.504"/>
    <n v="318"/>
    <n v="0.126"/>
    <n v="310520330"/>
    <n v="969305750"/>
    <n v="32.83"/>
    <n v="360"/>
    <n v="111.35"/>
  </r>
  <r>
    <s v="281"/>
    <s v="Springfield"/>
    <x v="4"/>
    <x v="280"/>
    <n v="151400"/>
    <m/>
    <n v="2979"/>
    <m/>
    <n v="313"/>
    <n v="14950"/>
    <m/>
    <n v="0.35699999999999998"/>
    <n v="346"/>
    <n v="48716"/>
    <m/>
    <n v="0.29899999999999999"/>
    <n v="350"/>
    <n v="0.19900000000000001"/>
    <n v="2307397950"/>
    <n v="7518876156"/>
    <n v="31.87"/>
    <n v="4843"/>
    <n v="496.81"/>
  </r>
  <r>
    <s v="282"/>
    <s v="Sterling"/>
    <x v="8"/>
    <x v="281"/>
    <n v="342600"/>
    <m/>
    <n v="5916"/>
    <m/>
    <n v="117"/>
    <n v="42796"/>
    <m/>
    <n v="1.022"/>
    <n v="104"/>
    <n v="129476"/>
    <m/>
    <n v="0.79500000000000004"/>
    <n v="204"/>
    <n v="0.13800000000000001"/>
    <n v="342025632"/>
    <n v="1034772192"/>
    <n v="30.63"/>
    <n v="261"/>
    <n v="106.58"/>
  </r>
  <r>
    <s v="283"/>
    <s v="Stockbridge"/>
    <x v="3"/>
    <x v="282"/>
    <n v="523500"/>
    <m/>
    <n v="5303"/>
    <m/>
    <n v="159"/>
    <n v="35392"/>
    <m/>
    <n v="0.84599999999999997"/>
    <n v="160"/>
    <n v="446707"/>
    <m/>
    <n v="2.742"/>
    <n v="23"/>
    <n v="0.15"/>
    <n v="68589696"/>
    <n v="865718166"/>
    <n v="22.74"/>
    <n v="85"/>
    <n v="55.55"/>
  </r>
  <r>
    <s v="284"/>
    <s v="Stoneham"/>
    <x v="1"/>
    <x v="283"/>
    <n v="537300"/>
    <m/>
    <n v="6028"/>
    <m/>
    <n v="110"/>
    <n v="41585"/>
    <m/>
    <n v="0.99299999999999999"/>
    <n v="114"/>
    <n v="159620"/>
    <m/>
    <n v="0.98"/>
    <n v="138"/>
    <n v="0.14499999999999999"/>
    <n v="914953170"/>
    <n v="3511959240"/>
    <n v="6.02"/>
    <n v="3655"/>
    <n v="81.11"/>
  </r>
  <r>
    <s v="285"/>
    <s v="Stoughton"/>
    <x v="10"/>
    <x v="284"/>
    <n v="367500"/>
    <m/>
    <n v="5637"/>
    <m/>
    <n v="138"/>
    <n v="32108"/>
    <m/>
    <n v="0.76700000000000002"/>
    <n v="210"/>
    <n v="130311"/>
    <m/>
    <n v="0.8"/>
    <n v="203"/>
    <n v="0.17599999999999999"/>
    <n v="912862548"/>
    <n v="3704872041"/>
    <n v="16.09"/>
    <n v="1767"/>
    <n v="123.09"/>
  </r>
  <r>
    <s v="286"/>
    <s v="Stow"/>
    <x v="1"/>
    <x v="285"/>
    <n v="483500"/>
    <m/>
    <n v="9733"/>
    <m/>
    <n v="32"/>
    <n v="67147"/>
    <m/>
    <n v="1.6040000000000001"/>
    <n v="36"/>
    <n v="179505"/>
    <m/>
    <n v="1.1020000000000001"/>
    <n v="115"/>
    <n v="0.14499999999999999"/>
    <n v="478422375"/>
    <n v="1278973125"/>
    <n v="17.309999999999999"/>
    <n v="412"/>
    <n v="62.12"/>
  </r>
  <r>
    <s v="287"/>
    <s v="Sturbridge"/>
    <x v="8"/>
    <x v="286"/>
    <n v="294600"/>
    <m/>
    <n v="5642"/>
    <m/>
    <n v="137"/>
    <n v="42689"/>
    <m/>
    <n v="1.02"/>
    <n v="106"/>
    <n v="126996"/>
    <m/>
    <n v="0.78"/>
    <n v="207"/>
    <n v="0.13200000000000001"/>
    <n v="406143146"/>
    <n v="1208239944"/>
    <n v="37.22"/>
    <n v="256"/>
    <n v="119.03"/>
  </r>
  <r>
    <s v="288"/>
    <s v="Sudbury"/>
    <x v="1"/>
    <x v="287"/>
    <s v="Not Reported"/>
    <m/>
    <s v=""/>
    <m/>
    <s v="Not Reported"/>
    <n v="115416"/>
    <m/>
    <n v="2.7570000000000001"/>
    <n v="10"/>
    <n v="240299"/>
    <m/>
    <n v="1.4750000000000001"/>
    <n v="66"/>
    <s v="Not Reported"/>
    <n v="2178361584"/>
    <n v="4535403326"/>
    <n v="24.27"/>
    <n v="778"/>
    <n v="145.44"/>
  </r>
  <r>
    <s v="289"/>
    <s v="Sunderland"/>
    <x v="9"/>
    <x v="288"/>
    <n v="290300"/>
    <m/>
    <n v="4451"/>
    <m/>
    <n v="218"/>
    <n v="29966"/>
    <m/>
    <n v="0.71599999999999997"/>
    <n v="231"/>
    <n v="94383"/>
    <m/>
    <n v="0.57899999999999996"/>
    <n v="294"/>
    <n v="0.14899999999999999"/>
    <n v="109585662"/>
    <n v="345158631"/>
    <n v="14.23"/>
    <n v="257"/>
    <n v="46.21"/>
  </r>
  <r>
    <s v="290"/>
    <s v="Sutton"/>
    <x v="8"/>
    <x v="289"/>
    <n v="363800"/>
    <m/>
    <n v="6010"/>
    <m/>
    <n v="113"/>
    <n v="48386"/>
    <m/>
    <n v="1.1559999999999999"/>
    <n v="86"/>
    <n v="142003"/>
    <m/>
    <n v="0.872"/>
    <n v="170"/>
    <n v="0.124"/>
    <n v="448634992"/>
    <n v="1316651816"/>
    <n v="32.409999999999997"/>
    <n v="286"/>
    <n v="110.3"/>
  </r>
  <r>
    <s v="291"/>
    <s v="Swampscott"/>
    <x v="5"/>
    <x v="290"/>
    <n v="593600"/>
    <m/>
    <n v="9022"/>
    <m/>
    <n v="36"/>
    <n v="67570"/>
    <m/>
    <n v="1.6140000000000001"/>
    <n v="35"/>
    <n v="186624"/>
    <m/>
    <n v="1.1459999999999999"/>
    <n v="102"/>
    <n v="0.13400000000000001"/>
    <n v="978210890"/>
    <n v="2701755648"/>
    <n v="3.02"/>
    <n v="4794"/>
    <n v="46.28"/>
  </r>
  <r>
    <s v="292"/>
    <s v="Swansea"/>
    <x v="2"/>
    <x v="291"/>
    <n v="287600"/>
    <m/>
    <n v="4044"/>
    <m/>
    <n v="242"/>
    <n v="32374"/>
    <m/>
    <n v="0.77300000000000002"/>
    <n v="207"/>
    <n v="129134"/>
    <m/>
    <n v="0.79300000000000004"/>
    <n v="205"/>
    <n v="0.125"/>
    <n v="530512738"/>
    <n v="2116118858"/>
    <n v="22.69"/>
    <n v="722"/>
    <n v="120.89"/>
  </r>
  <r>
    <s v="293"/>
    <s v="Taunton"/>
    <x v="2"/>
    <x v="292"/>
    <n v="263500"/>
    <m/>
    <n v="4153"/>
    <m/>
    <n v="232"/>
    <n v="24396"/>
    <m/>
    <n v="0.58299999999999996"/>
    <n v="294"/>
    <n v="84893"/>
    <m/>
    <n v="0.52100000000000002"/>
    <n v="313"/>
    <n v="0.17"/>
    <n v="1385424444"/>
    <n v="4820988577"/>
    <n v="46.7"/>
    <n v="1216"/>
    <n v="262.83999999999997"/>
  </r>
  <r>
    <s v="294"/>
    <s v="Templeton"/>
    <x v="8"/>
    <x v="293"/>
    <n v="210000"/>
    <m/>
    <n v="3620"/>
    <m/>
    <n v="283"/>
    <n v="24417"/>
    <m/>
    <n v="0.58299999999999996"/>
    <n v="293"/>
    <n v="72209"/>
    <m/>
    <n v="0.443"/>
    <n v="330"/>
    <n v="0.14799999999999999"/>
    <n v="199633392"/>
    <n v="590380784"/>
    <n v="31.88"/>
    <n v="256"/>
    <n v="100.51"/>
  </r>
  <r>
    <s v="295"/>
    <s v="Tewksbury"/>
    <x v="1"/>
    <x v="294"/>
    <n v="405000"/>
    <m/>
    <n v="6415"/>
    <m/>
    <n v="94"/>
    <n v="37231"/>
    <m/>
    <n v="0.88900000000000001"/>
    <n v="144"/>
    <n v="141262"/>
    <m/>
    <n v="0.86699999999999999"/>
    <n v="173"/>
    <n v="0.17199999999999999"/>
    <n v="1150996365"/>
    <n v="4367114730"/>
    <n v="20.7"/>
    <n v="1493"/>
    <n v="163.53"/>
  </r>
  <r>
    <s v="296"/>
    <s v="Tisbury"/>
    <x v="7"/>
    <x v="295"/>
    <s v="Not Reported"/>
    <m/>
    <s v=""/>
    <m/>
    <s v="Not Reported"/>
    <n v="23539"/>
    <m/>
    <n v="0.56200000000000006"/>
    <n v="298"/>
    <n v="661763"/>
    <m/>
    <n v="4.0620000000000003"/>
    <n v="13"/>
    <s v="Not Reported"/>
    <n v="96486361"/>
    <n v="2712566537"/>
    <n v="6.54"/>
    <n v="627"/>
    <n v="26.05"/>
  </r>
  <r>
    <s v="297"/>
    <s v="Tolland"/>
    <x v="4"/>
    <x v="296"/>
    <n v="299200"/>
    <m/>
    <n v="2534"/>
    <m/>
    <n v="323"/>
    <n v="22425"/>
    <m/>
    <n v="0.53600000000000003"/>
    <n v="303"/>
    <n v="419469"/>
    <m/>
    <n v="2.5750000000000002"/>
    <n v="28"/>
    <n v="0.113"/>
    <n v="11122800"/>
    <n v="208056624"/>
    <n v="31.56"/>
    <n v="16"/>
    <n v="41.97"/>
  </r>
  <r>
    <s v="298"/>
    <s v="Topsfield"/>
    <x v="5"/>
    <x v="297"/>
    <n v="599900"/>
    <m/>
    <n v="10199"/>
    <m/>
    <n v="27"/>
    <n v="77781"/>
    <m/>
    <n v="1.8580000000000001"/>
    <n v="27"/>
    <n v="206239"/>
    <m/>
    <n v="1.266"/>
    <n v="84"/>
    <n v="0.13100000000000001"/>
    <n v="507832149"/>
    <n v="1346534431"/>
    <n v="11.92"/>
    <n v="548"/>
    <n v="60.64"/>
  </r>
  <r>
    <s v="299"/>
    <s v="Townsend"/>
    <x v="1"/>
    <x v="298"/>
    <n v="273300"/>
    <m/>
    <n v="5283"/>
    <m/>
    <n v="160"/>
    <n v="30836"/>
    <m/>
    <n v="0.73699999999999999"/>
    <n v="222"/>
    <n v="88043"/>
    <m/>
    <n v="0.54"/>
    <n v="308"/>
    <n v="0.17100000000000001"/>
    <n v="293404540"/>
    <n v="837729145"/>
    <n v="32.799999999999997"/>
    <n v="290"/>
    <n v="94.9"/>
  </r>
  <r>
    <s v="300"/>
    <s v="Truro"/>
    <x v="11"/>
    <x v="299"/>
    <s v="Not Reported"/>
    <m/>
    <s v=""/>
    <m/>
    <s v="Not Reported"/>
    <n v="37152"/>
    <m/>
    <n v="0.88800000000000001"/>
    <n v="146"/>
    <n v="1091149"/>
    <m/>
    <n v="6.6980000000000004"/>
    <n v="6"/>
    <s v="Not Reported"/>
    <n v="74564064"/>
    <n v="2189936043"/>
    <n v="20.96"/>
    <n v="96"/>
    <n v="59.78"/>
  </r>
  <r>
    <s v="301"/>
    <s v="Tyngsborough"/>
    <x v="1"/>
    <x v="300"/>
    <n v="370100"/>
    <m/>
    <n v="6265"/>
    <m/>
    <n v="103"/>
    <n v="40962"/>
    <m/>
    <n v="0.97899999999999998"/>
    <n v="116"/>
    <n v="123250"/>
    <m/>
    <n v="0.75700000000000001"/>
    <n v="221"/>
    <n v="0.153"/>
    <n v="502480854"/>
    <n v="1511907750"/>
    <n v="16.77"/>
    <n v="731"/>
    <n v="86.86"/>
  </r>
  <r>
    <s v="302"/>
    <s v="Tyringham"/>
    <x v="3"/>
    <x v="301"/>
    <n v="518600"/>
    <m/>
    <n v="3480"/>
    <m/>
    <n v="294"/>
    <n v="24680"/>
    <m/>
    <n v="0.59"/>
    <n v="292"/>
    <n v="599093"/>
    <m/>
    <n v="3.6779999999999999"/>
    <n v="16"/>
    <n v="0.14099999999999999"/>
    <n v="8021000"/>
    <n v="194705225"/>
    <n v="18.649999999999999"/>
    <n v="17"/>
    <n v="27.32"/>
  </r>
  <r>
    <s v="303"/>
    <s v="Upton"/>
    <x v="8"/>
    <x v="302"/>
    <n v="421100"/>
    <m/>
    <n v="7289"/>
    <m/>
    <n v="65"/>
    <n v="51892"/>
    <m/>
    <n v="1.24"/>
    <n v="72"/>
    <n v="136269"/>
    <m/>
    <n v="0.83699999999999997"/>
    <n v="190"/>
    <n v="0.14000000000000001"/>
    <n v="400865700"/>
    <n v="1052678025"/>
    <n v="21.57"/>
    <n v="358"/>
    <n v="80.349999999999994"/>
  </r>
  <r>
    <s v="304"/>
    <s v="Uxbridge"/>
    <x v="8"/>
    <x v="303"/>
    <n v="314100"/>
    <m/>
    <n v="5450"/>
    <m/>
    <n v="147"/>
    <n v="34626"/>
    <m/>
    <n v="0.82699999999999996"/>
    <n v="173"/>
    <n v="113377"/>
    <m/>
    <n v="0.69599999999999995"/>
    <n v="242"/>
    <n v="0.157"/>
    <n v="481024392"/>
    <n v="1575033284"/>
    <n v="29.59"/>
    <n v="469"/>
    <n v="123.79"/>
  </r>
  <r>
    <s v="305"/>
    <s v="Wakefield"/>
    <x v="1"/>
    <x v="304"/>
    <n v="528200"/>
    <m/>
    <n v="6777"/>
    <m/>
    <n v="76"/>
    <n v="44373"/>
    <m/>
    <n v="1.06"/>
    <n v="101"/>
    <n v="167282"/>
    <m/>
    <n v="1.0269999999999999"/>
    <n v="128"/>
    <n v="0.153"/>
    <n v="1191281931"/>
    <n v="4491019854"/>
    <n v="7.36"/>
    <n v="3648"/>
    <n v="106.78"/>
  </r>
  <r>
    <s v="306"/>
    <s v="Wales"/>
    <x v="4"/>
    <x v="305"/>
    <n v="188100"/>
    <m/>
    <n v="3441"/>
    <m/>
    <n v="299"/>
    <n v="21869"/>
    <m/>
    <n v="0.52200000000000002"/>
    <n v="308"/>
    <n v="87342"/>
    <m/>
    <n v="0.53600000000000003"/>
    <n v="310"/>
    <n v="0.157"/>
    <n v="41529231"/>
    <n v="165862458"/>
    <n v="15.73"/>
    <n v="121"/>
    <n v="28.85"/>
  </r>
  <r>
    <s v="307"/>
    <s v="Walpole"/>
    <x v="10"/>
    <x v="306"/>
    <n v="511000"/>
    <m/>
    <n v="7716"/>
    <m/>
    <n v="56"/>
    <n v="51102"/>
    <m/>
    <n v="1.2210000000000001"/>
    <n v="77"/>
    <n v="174752"/>
    <m/>
    <n v="1.073"/>
    <n v="119"/>
    <n v="0.151"/>
    <n v="1282762404"/>
    <n v="4386624704"/>
    <n v="20.440000000000001"/>
    <n v="1228"/>
    <n v="138.35"/>
  </r>
  <r>
    <s v="308"/>
    <s v="Waltham"/>
    <x v="1"/>
    <x v="307"/>
    <s v="Not Reported"/>
    <m/>
    <s v=""/>
    <m/>
    <s v="Not Reported"/>
    <n v="35197"/>
    <m/>
    <n v="0.84099999999999997"/>
    <n v="164"/>
    <n v="167145"/>
    <m/>
    <n v="1.026"/>
    <n v="129"/>
    <s v="Not Reported"/>
    <n v="2230715466"/>
    <n v="10593315810"/>
    <n v="12.73"/>
    <n v="4979"/>
    <n v="163.69"/>
  </r>
  <r>
    <s v="309"/>
    <s v="Ware"/>
    <x v="6"/>
    <x v="308"/>
    <n v="191100"/>
    <m/>
    <n v="3863"/>
    <m/>
    <n v="258"/>
    <n v="23315"/>
    <m/>
    <n v="0.55700000000000005"/>
    <n v="300"/>
    <n v="72334"/>
    <m/>
    <n v="0.44400000000000001"/>
    <n v="329"/>
    <n v="0.16600000000000001"/>
    <n v="230538720"/>
    <n v="715238592"/>
    <n v="34.36"/>
    <n v="288"/>
    <n v="117.37"/>
  </r>
  <r>
    <s v="310"/>
    <s v="Wareham"/>
    <x v="0"/>
    <x v="309"/>
    <n v="279500"/>
    <n v="26"/>
    <n v="3058"/>
    <n v="27"/>
    <n v="312"/>
    <n v="23588"/>
    <n v="26"/>
    <n v="0.56399999999999995"/>
    <n v="297"/>
    <n v="151626"/>
    <n v="14"/>
    <n v="0.93100000000000005"/>
    <n v="152"/>
    <n v="0.13"/>
    <n v="528559904"/>
    <n v="3397635408"/>
    <n v="35.86"/>
    <n v="625"/>
    <n v="181.94"/>
  </r>
  <r>
    <s v="311"/>
    <s v="Warren"/>
    <x v="8"/>
    <x v="310"/>
    <n v="187800"/>
    <m/>
    <n v="3408"/>
    <m/>
    <n v="301"/>
    <n v="18462"/>
    <m/>
    <n v="0.441"/>
    <n v="333"/>
    <n v="68713"/>
    <m/>
    <n v="0.42199999999999999"/>
    <n v="334"/>
    <n v="0.185"/>
    <n v="95799318"/>
    <n v="356551757"/>
    <n v="27.55"/>
    <n v="188"/>
    <n v="74.87"/>
  </r>
  <r>
    <s v="312"/>
    <s v="Warwick"/>
    <x v="9"/>
    <x v="311"/>
    <n v="167900"/>
    <m/>
    <n v="3566"/>
    <m/>
    <n v="289"/>
    <n v="21764"/>
    <m/>
    <n v="0.52"/>
    <n v="311"/>
    <n v="100001"/>
    <m/>
    <n v="0.61399999999999999"/>
    <n v="278"/>
    <n v="0.16400000000000001"/>
    <n v="16584168"/>
    <n v="76200762"/>
    <n v="37.340000000000003"/>
    <n v="20"/>
    <n v="64.33"/>
  </r>
  <r>
    <s v="313"/>
    <s v="Washington"/>
    <x v="3"/>
    <x v="312"/>
    <n v="231200"/>
    <m/>
    <n v="3428"/>
    <m/>
    <n v="300"/>
    <n v="24357"/>
    <m/>
    <n v="0.58199999999999996"/>
    <n v="295"/>
    <n v="156298"/>
    <m/>
    <n v="0.95899999999999996"/>
    <n v="143"/>
    <n v="0.14099999999999999"/>
    <n v="13030995"/>
    <n v="83619430"/>
    <n v="37.979999999999997"/>
    <n v="14"/>
    <n v="48.72"/>
  </r>
  <r>
    <s v="314"/>
    <s v="Watertown"/>
    <x v="1"/>
    <x v="313"/>
    <s v="Not Reported"/>
    <m/>
    <s v=""/>
    <m/>
    <s v="Not Reported"/>
    <n v="43861"/>
    <m/>
    <n v="1.048"/>
    <n v="103"/>
    <n v="205375"/>
    <m/>
    <n v="1.2609999999999999"/>
    <n v="85"/>
    <s v="Not Reported"/>
    <n v="1505265659"/>
    <n v="7048264625"/>
    <n v="3.99"/>
    <n v="8601"/>
    <n v="77.48"/>
  </r>
  <r>
    <s v="315"/>
    <s v="Wayland"/>
    <x v="1"/>
    <x v="314"/>
    <n v="750500"/>
    <m/>
    <n v="13719"/>
    <m/>
    <n v="8"/>
    <n v="147695"/>
    <m/>
    <n v="3.528"/>
    <n v="5"/>
    <n v="267930"/>
    <m/>
    <n v="1.645"/>
    <n v="58"/>
    <n v="9.2999999999999999E-2"/>
    <n v="2021058380"/>
    <n v="3666354120"/>
    <n v="15.05"/>
    <n v="909"/>
    <n v="95.44"/>
  </r>
  <r>
    <s v="316"/>
    <s v="Webster"/>
    <x v="8"/>
    <x v="315"/>
    <n v="263500"/>
    <m/>
    <n v="4039"/>
    <m/>
    <n v="243"/>
    <n v="25891"/>
    <m/>
    <n v="0.61899999999999999"/>
    <n v="281"/>
    <n v="88143"/>
    <m/>
    <n v="0.54100000000000004"/>
    <n v="307"/>
    <n v="0.156"/>
    <n v="437376663"/>
    <n v="1488999699"/>
    <n v="12.37"/>
    <n v="1366"/>
    <n v="84.79"/>
  </r>
  <r>
    <s v="317"/>
    <s v="Wellesley"/>
    <x v="10"/>
    <x v="316"/>
    <n v="1331500"/>
    <m/>
    <n v="15406"/>
    <m/>
    <n v="5"/>
    <n v="183887"/>
    <m/>
    <n v="4.3929999999999998"/>
    <n v="4"/>
    <n v="405162"/>
    <m/>
    <n v="2.4870000000000001"/>
    <n v="30"/>
    <n v="8.4000000000000005E-2"/>
    <n v="5332723000"/>
    <n v="11749698000"/>
    <n v="10.02"/>
    <n v="2894"/>
    <n v="129.97"/>
  </r>
  <r>
    <s v="318"/>
    <s v="Wellfleet"/>
    <x v="11"/>
    <x v="317"/>
    <s v="Not Reported"/>
    <m/>
    <s v=""/>
    <m/>
    <s v="Not Reported"/>
    <n v="42260"/>
    <m/>
    <n v="1.01"/>
    <n v="110"/>
    <n v="876853"/>
    <m/>
    <n v="5.383"/>
    <n v="9"/>
    <s v="Not Reported"/>
    <n v="116172740"/>
    <n v="2410468897"/>
    <n v="19.79"/>
    <n v="139"/>
    <n v="71"/>
  </r>
  <r>
    <s v="319"/>
    <s v="Wendell"/>
    <x v="9"/>
    <x v="318"/>
    <n v="165400"/>
    <m/>
    <n v="3739"/>
    <m/>
    <n v="272"/>
    <n v="20731"/>
    <m/>
    <n v="0.495"/>
    <n v="319"/>
    <n v="109176"/>
    <m/>
    <n v="0.67"/>
    <n v="255"/>
    <n v="0.18"/>
    <n v="18035970"/>
    <n v="94983120"/>
    <n v="31.84"/>
    <n v="27"/>
    <n v="66.430000000000007"/>
  </r>
  <r>
    <s v="320"/>
    <s v="Wenham"/>
    <x v="5"/>
    <x v="319"/>
    <n v="672600"/>
    <m/>
    <n v="12121"/>
    <m/>
    <n v="14"/>
    <n v="70123"/>
    <m/>
    <n v="1.675"/>
    <n v="31"/>
    <n v="160567"/>
    <m/>
    <n v="0.98599999999999999"/>
    <n v="137"/>
    <n v="0.17299999999999999"/>
    <n v="362045049"/>
    <n v="829007421"/>
    <n v="7.66"/>
    <n v="674"/>
    <n v="32.090000000000003"/>
  </r>
  <r>
    <s v="321"/>
    <s v="West Boylston"/>
    <x v="8"/>
    <x v="320"/>
    <n v="303600"/>
    <m/>
    <n v="5722"/>
    <m/>
    <n v="130"/>
    <n v="32642"/>
    <m/>
    <n v="0.78"/>
    <n v="204"/>
    <n v="113554"/>
    <m/>
    <n v="0.69699999999999995"/>
    <n v="240"/>
    <n v="0.17499999999999999"/>
    <n v="257675948"/>
    <n v="896395276"/>
    <n v="12.95"/>
    <n v="610"/>
    <n v="63.12"/>
  </r>
  <r>
    <s v="322"/>
    <s v="West Bridgewater"/>
    <x v="0"/>
    <x v="321"/>
    <n v="348900"/>
    <n v="18"/>
    <n v="5768"/>
    <n v="16"/>
    <n v="128"/>
    <n v="35610"/>
    <n v="15"/>
    <n v="0.85099999999999998"/>
    <n v="156"/>
    <n v="155250"/>
    <n v="13"/>
    <n v="0.95299999999999996"/>
    <n v="145"/>
    <n v="0.16200000000000001"/>
    <n v="252617340"/>
    <n v="1101343500"/>
    <n v="15.32"/>
    <n v="463"/>
    <n v="58.87"/>
  </r>
  <r>
    <s v="323"/>
    <s v="West Brookfield"/>
    <x v="8"/>
    <x v="322"/>
    <n v="223400"/>
    <m/>
    <n v="3500"/>
    <m/>
    <n v="293"/>
    <n v="32108"/>
    <m/>
    <n v="0.76700000000000002"/>
    <n v="211"/>
    <n v="93691"/>
    <m/>
    <n v="0.57499999999999996"/>
    <n v="296"/>
    <n v="0.109"/>
    <n v="121368240"/>
    <n v="354151980"/>
    <n v="20.49"/>
    <n v="184"/>
    <n v="66.05"/>
  </r>
  <r>
    <s v="324"/>
    <s v="West Newbury"/>
    <x v="5"/>
    <x v="323"/>
    <n v="569700"/>
    <m/>
    <n v="8301"/>
    <m/>
    <n v="48"/>
    <n v="63632"/>
    <m/>
    <n v="1.52"/>
    <n v="41"/>
    <n v="193556"/>
    <m/>
    <n v="1.1879999999999999"/>
    <n v="98"/>
    <n v="0.13"/>
    <n v="288952912"/>
    <n v="878937796"/>
    <n v="13.45"/>
    <n v="338"/>
    <n v="51.96"/>
  </r>
  <r>
    <s v="325"/>
    <s v="West Springfield"/>
    <x v="4"/>
    <x v="324"/>
    <n v="231600"/>
    <m/>
    <n v="3928"/>
    <m/>
    <n v="253"/>
    <n v="26402"/>
    <m/>
    <n v="0.63100000000000001"/>
    <n v="274"/>
    <n v="93510"/>
    <m/>
    <n v="0.57399999999999995"/>
    <n v="298"/>
    <n v="0.14899999999999999"/>
    <n v="757552586"/>
    <n v="2683082430"/>
    <n v="16.71"/>
    <n v="1717"/>
    <n v="143.68"/>
  </r>
  <r>
    <s v="326"/>
    <s v="West Stockbridge"/>
    <x v="3"/>
    <x v="254"/>
    <n v="418100"/>
    <m/>
    <n v="5071"/>
    <m/>
    <n v="171"/>
    <n v="38656"/>
    <m/>
    <n v="0.92300000000000004"/>
    <n v="130"/>
    <n v="301951"/>
    <m/>
    <n v="1.8540000000000001"/>
    <n v="45"/>
    <n v="0.13100000000000001"/>
    <n v="49247744"/>
    <n v="384685574"/>
    <n v="18.45"/>
    <n v="69"/>
    <n v="44"/>
  </r>
  <r>
    <s v="327"/>
    <s v="West Tisbury"/>
    <x v="7"/>
    <x v="325"/>
    <n v="1071000"/>
    <m/>
    <n v="6619"/>
    <m/>
    <n v="85"/>
    <n v="30243"/>
    <m/>
    <n v="0.72299999999999998"/>
    <n v="228"/>
    <n v="862684"/>
    <m/>
    <n v="5.2960000000000003"/>
    <n v="10"/>
    <n v="0.219"/>
    <n v="87583728"/>
    <n v="2498332864"/>
    <n v="25.03"/>
    <n v="116"/>
    <n v="23.99"/>
  </r>
  <r>
    <s v="328"/>
    <s v="Westborough"/>
    <x v="8"/>
    <x v="326"/>
    <n v="518200"/>
    <m/>
    <n v="9498"/>
    <m/>
    <n v="33"/>
    <n v="58811"/>
    <m/>
    <n v="1.405"/>
    <n v="50"/>
    <n v="208148"/>
    <m/>
    <n v="1.278"/>
    <n v="81"/>
    <n v="0.16200000000000001"/>
    <n v="1113527474"/>
    <n v="3941074232"/>
    <n v="20.58"/>
    <n v="920"/>
    <n v="110.31"/>
  </r>
  <r>
    <s v="329"/>
    <s v="Westfield"/>
    <x v="4"/>
    <x v="327"/>
    <n v="234400"/>
    <m/>
    <n v="4611"/>
    <m/>
    <n v="199"/>
    <n v="25966"/>
    <m/>
    <n v="0.62"/>
    <n v="279"/>
    <n v="76754"/>
    <m/>
    <n v="0.47099999999999997"/>
    <n v="326"/>
    <n v="0.17799999999999999"/>
    <n v="1082522540"/>
    <n v="3199874260"/>
    <n v="46.32"/>
    <n v="900"/>
    <n v="247.9"/>
  </r>
  <r>
    <s v="330"/>
    <s v="Westford"/>
    <x v="1"/>
    <x v="328"/>
    <n v="532700"/>
    <m/>
    <n v="8821"/>
    <m/>
    <n v="39"/>
    <n v="60301"/>
    <m/>
    <n v="1.4410000000000001"/>
    <n v="47"/>
    <n v="190787"/>
    <m/>
    <n v="1.171"/>
    <n v="100"/>
    <n v="0.14599999999999999"/>
    <n v="1437033131"/>
    <n v="4546644997"/>
    <n v="30.27"/>
    <n v="787"/>
    <n v="167.24"/>
  </r>
  <r>
    <s v="331"/>
    <s v="Westhampton"/>
    <x v="6"/>
    <x v="329"/>
    <n v="286500"/>
    <m/>
    <n v="5814"/>
    <m/>
    <n v="125"/>
    <n v="33341"/>
    <m/>
    <n v="0.79700000000000004"/>
    <n v="192"/>
    <n v="140689"/>
    <m/>
    <n v="0.86399999999999999"/>
    <n v="176"/>
    <n v="0.17399999999999999"/>
    <n v="54612558"/>
    <n v="230448582"/>
    <n v="27.17"/>
    <n v="60"/>
    <n v="47.55"/>
  </r>
  <r>
    <s v="332"/>
    <s v="Westminster"/>
    <x v="8"/>
    <x v="330"/>
    <n v="271800"/>
    <m/>
    <n v="4960"/>
    <m/>
    <n v="175"/>
    <n v="37783"/>
    <m/>
    <n v="0.90300000000000002"/>
    <n v="138"/>
    <n v="121862"/>
    <m/>
    <n v="0.748"/>
    <n v="223"/>
    <n v="0.13100000000000001"/>
    <n v="286017310"/>
    <n v="922495340"/>
    <n v="35.43"/>
    <n v="214"/>
    <n v="109.96"/>
  </r>
  <r>
    <s v="333"/>
    <s v="Weston"/>
    <x v="1"/>
    <x v="331"/>
    <n v="1589800"/>
    <m/>
    <n v="20016"/>
    <m/>
    <n v="1"/>
    <n v="351332"/>
    <m/>
    <n v="8.3930000000000007"/>
    <n v="1"/>
    <n v="519436"/>
    <m/>
    <n v="3.1890000000000001"/>
    <n v="19"/>
    <n v="5.7000000000000002E-2"/>
    <n v="4236009924"/>
    <n v="6262839852"/>
    <n v="16.82"/>
    <n v="717"/>
    <n v="113.28"/>
  </r>
  <r>
    <s v="334"/>
    <s v="Westport (FY2018)"/>
    <x v="2"/>
    <x v="332"/>
    <n v="404400"/>
    <m/>
    <n v="3304"/>
    <m/>
    <s v="Not Reported"/>
    <n v="37345"/>
    <m/>
    <n v="0.89200000000000002"/>
    <n v="143"/>
    <n v="199197"/>
    <m/>
    <n v="1.2230000000000001"/>
    <n v="91"/>
    <n v="8.7999999999999995E-2"/>
    <n v="590573830"/>
    <n v="3150101358"/>
    <n v="49.84"/>
    <n v="317"/>
    <n v="164.65"/>
  </r>
  <r>
    <s v="335"/>
    <s v="Westwood"/>
    <x v="10"/>
    <x v="333"/>
    <n v="771300"/>
    <m/>
    <n v="11299"/>
    <m/>
    <n v="18"/>
    <n v="114844"/>
    <m/>
    <n v="2.7440000000000002"/>
    <n v="11"/>
    <n v="270466"/>
    <m/>
    <n v="1.66"/>
    <n v="56"/>
    <n v="9.8000000000000004E-2"/>
    <n v="1843820420"/>
    <n v="4342331630"/>
    <n v="10.88"/>
    <n v="1476"/>
    <n v="88.65"/>
  </r>
  <r>
    <s v="336"/>
    <s v="Weymouth"/>
    <x v="10"/>
    <x v="334"/>
    <n v="379600"/>
    <m/>
    <n v="4601"/>
    <m/>
    <n v="201"/>
    <n v="33164"/>
    <m/>
    <n v="0.79200000000000004"/>
    <n v="194"/>
    <n v="126346"/>
    <m/>
    <n v="0.77600000000000002"/>
    <n v="209"/>
    <n v="0.13900000000000001"/>
    <n v="1855757948"/>
    <n v="7069943122"/>
    <n v="16.79"/>
    <n v="3333"/>
    <n v="176.04"/>
  </r>
  <r>
    <s v="337"/>
    <s v="Whately"/>
    <x v="9"/>
    <x v="335"/>
    <n v="309200"/>
    <m/>
    <n v="4799"/>
    <m/>
    <n v="188"/>
    <n v="22237"/>
    <m/>
    <n v="0.53100000000000003"/>
    <n v="305"/>
    <n v="183883"/>
    <m/>
    <n v="1.129"/>
    <n v="107"/>
    <n v="0.216"/>
    <n v="33755766"/>
    <n v="279134394"/>
    <n v="20.13"/>
    <n v="75"/>
    <n v="48.33"/>
  </r>
  <r>
    <s v="338"/>
    <s v="Whitman"/>
    <x v="0"/>
    <x v="336"/>
    <n v="321800"/>
    <n v="22"/>
    <n v="4949"/>
    <n v="23"/>
    <n v="176"/>
    <n v="29722"/>
    <n v="22"/>
    <n v="0.71"/>
    <n v="234"/>
    <n v="100544"/>
    <n v="25"/>
    <n v="0.61699999999999999"/>
    <n v="276"/>
    <n v="0.16700000000000001"/>
    <n v="441341978"/>
    <n v="1492977856"/>
    <n v="6.94"/>
    <n v="2140"/>
    <n v="54.06"/>
  </r>
  <r>
    <s v="339"/>
    <s v="Wilbraham"/>
    <x v="4"/>
    <x v="337"/>
    <n v="296800"/>
    <m/>
    <n v="6471"/>
    <m/>
    <n v="89"/>
    <n v="44291"/>
    <m/>
    <n v="1.0580000000000001"/>
    <n v="102"/>
    <n v="115604"/>
    <m/>
    <n v="0.71"/>
    <n v="235"/>
    <n v="0.14599999999999999"/>
    <n v="648331658"/>
    <n v="1692211352"/>
    <n v="22.16"/>
    <n v="661"/>
    <n v="114.67"/>
  </r>
  <r>
    <s v="340"/>
    <s v="Williamsburg"/>
    <x v="6"/>
    <x v="338"/>
    <n v="275100"/>
    <m/>
    <n v="5447"/>
    <m/>
    <n v="148"/>
    <n v="26973"/>
    <m/>
    <n v="0.64400000000000002"/>
    <n v="272"/>
    <n v="125488"/>
    <m/>
    <n v="0.77"/>
    <n v="212"/>
    <n v="0.20200000000000001"/>
    <n v="66596337"/>
    <n v="309829872"/>
    <n v="25.56"/>
    <n v="97"/>
    <n v="51.05"/>
  </r>
  <r>
    <s v="341"/>
    <s v="Williamstown"/>
    <x v="3"/>
    <x v="339"/>
    <n v="358300"/>
    <m/>
    <n v="6467"/>
    <m/>
    <n v="90"/>
    <n v="34434"/>
    <m/>
    <n v="0.82299999999999995"/>
    <n v="174"/>
    <n v="132810"/>
    <m/>
    <n v="0.81499999999999995"/>
    <n v="197"/>
    <n v="0.188"/>
    <n v="262387080"/>
    <n v="1012012200"/>
    <n v="46.76"/>
    <n v="163"/>
    <n v="75.959999999999994"/>
  </r>
  <r>
    <s v="342"/>
    <s v="Wilmington"/>
    <x v="1"/>
    <x v="340"/>
    <n v="481900"/>
    <m/>
    <n v="6626"/>
    <m/>
    <n v="84"/>
    <n v="42123"/>
    <m/>
    <n v="1.006"/>
    <n v="112"/>
    <n v="175462"/>
    <m/>
    <n v="1.077"/>
    <n v="118"/>
    <n v="0.157"/>
    <n v="991322682"/>
    <n v="4129322708"/>
    <n v="16.98"/>
    <n v="1386"/>
    <n v="124.2"/>
  </r>
  <r>
    <s v="343"/>
    <s v="Winchendon"/>
    <x v="8"/>
    <x v="341"/>
    <n v="193100"/>
    <m/>
    <n v="3226"/>
    <m/>
    <n v="309"/>
    <n v="21231"/>
    <m/>
    <n v="0.50700000000000001"/>
    <n v="314"/>
    <n v="62089"/>
    <m/>
    <n v="0.38100000000000001"/>
    <n v="339"/>
    <n v="0.152"/>
    <n v="227129238"/>
    <n v="664228122"/>
    <n v="43.02"/>
    <n v="249"/>
    <n v="115.29"/>
  </r>
  <r>
    <s v="344"/>
    <s v="Winchester"/>
    <x v="1"/>
    <x v="342"/>
    <n v="1080300"/>
    <m/>
    <n v="13083"/>
    <m/>
    <n v="9"/>
    <n v="103807"/>
    <m/>
    <n v="2.48"/>
    <n v="19"/>
    <n v="312560"/>
    <m/>
    <n v="1.919"/>
    <n v="43"/>
    <n v="0.126"/>
    <n v="2327041519"/>
    <n v="7006657520"/>
    <n v="6.03"/>
    <n v="3718"/>
    <n v="91.83"/>
  </r>
  <r>
    <s v="345"/>
    <s v="Windsor"/>
    <x v="3"/>
    <x v="343"/>
    <n v="209200"/>
    <m/>
    <n v="2785"/>
    <m/>
    <n v="317"/>
    <n v="28631"/>
    <m/>
    <n v="0.68400000000000005"/>
    <n v="251"/>
    <n v="126836"/>
    <m/>
    <n v="0.77900000000000003"/>
    <n v="208"/>
    <n v="9.7000000000000003E-2"/>
    <n v="25624745"/>
    <n v="113518220"/>
    <n v="34.99"/>
    <n v="26"/>
    <n v="76.3"/>
  </r>
  <r>
    <s v="346"/>
    <s v="Winthrop"/>
    <x v="12"/>
    <x v="344"/>
    <n v="466200"/>
    <m/>
    <n v="6145"/>
    <m/>
    <n v="106"/>
    <n v="32563"/>
    <m/>
    <n v="0.77800000000000002"/>
    <n v="205"/>
    <n v="113940"/>
    <m/>
    <n v="0.69899999999999995"/>
    <n v="239"/>
    <n v="0.189"/>
    <n v="591474332"/>
    <n v="2069606160"/>
    <n v="1.97"/>
    <n v="9220"/>
    <n v="40.229999999999997"/>
  </r>
  <r>
    <s v="347"/>
    <s v="Woburn"/>
    <x v="1"/>
    <x v="345"/>
    <n v="475800"/>
    <m/>
    <n v="4520"/>
    <m/>
    <n v="214"/>
    <n v="38361"/>
    <m/>
    <n v="0.91600000000000004"/>
    <n v="133"/>
    <n v="176334"/>
    <m/>
    <n v="1.0820000000000001"/>
    <n v="117"/>
    <n v="0.11799999999999999"/>
    <n v="1517369355"/>
    <n v="6974891370"/>
    <n v="12.64"/>
    <n v="3129"/>
    <n v="152.29"/>
  </r>
  <r>
    <s v="348"/>
    <s v="Worcester"/>
    <x v="8"/>
    <x v="346"/>
    <n v="226300"/>
    <m/>
    <n v="4074"/>
    <m/>
    <n v="239"/>
    <n v="20978"/>
    <m/>
    <n v="0.501"/>
    <n v="315"/>
    <n v="66216"/>
    <m/>
    <n v="0.40600000000000003"/>
    <n v="336"/>
    <n v="0.19400000000000001"/>
    <n v="3877049070"/>
    <n v="12237710040"/>
    <n v="37.369999999999997"/>
    <n v="4946"/>
    <n v="523.37"/>
  </r>
  <r>
    <s v="349"/>
    <s v="Worthington"/>
    <x v="6"/>
    <x v="347"/>
    <n v="247400"/>
    <m/>
    <n v="4033"/>
    <m/>
    <n v="244"/>
    <n v="28611"/>
    <m/>
    <n v="0.68400000000000005"/>
    <n v="252"/>
    <n v="141398"/>
    <m/>
    <n v="0.86799999999999999"/>
    <n v="172"/>
    <n v="0.14099999999999999"/>
    <n v="33989868"/>
    <n v="167980824"/>
    <n v="31.95"/>
    <n v="37"/>
    <n v="64.36"/>
  </r>
  <r>
    <s v="350"/>
    <s v="Wrentham"/>
    <x v="10"/>
    <x v="348"/>
    <n v="461200"/>
    <m/>
    <n v="6512"/>
    <m/>
    <n v="87"/>
    <n v="50512"/>
    <m/>
    <n v="1.2070000000000001"/>
    <n v="80"/>
    <n v="181237"/>
    <m/>
    <n v="1.113"/>
    <n v="111"/>
    <n v="0.129"/>
    <n v="583312576"/>
    <n v="2092924876"/>
    <n v="21.71"/>
    <n v="532"/>
    <n v="94.2"/>
  </r>
  <r>
    <s v="351"/>
    <s v="Yarmouth"/>
    <x v="11"/>
    <x v="349"/>
    <n v="359000"/>
    <m/>
    <n v="3626"/>
    <m/>
    <n v="280"/>
    <n v="29655"/>
    <m/>
    <n v="0.70799999999999996"/>
    <n v="236"/>
    <n v="246501"/>
    <m/>
    <n v="1.5129999999999999"/>
    <n v="63"/>
    <n v="0.122"/>
    <n v="695913885"/>
    <n v="5784638967"/>
    <n v="24.15"/>
    <n v="972"/>
    <n v="264.04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C16" firstHeaderRow="0" firstDataRow="1" firstDataCol="1"/>
  <pivotFields count="23">
    <pivotField showAll="0"/>
    <pivotField showAll="0"/>
    <pivotField axis="axisRow" showAll="0">
      <items count="15">
        <item x="11"/>
        <item x="3"/>
        <item x="2"/>
        <item x="7"/>
        <item x="5"/>
        <item x="9"/>
        <item x="4"/>
        <item x="6"/>
        <item x="1"/>
        <item x="13"/>
        <item x="10"/>
        <item x="0"/>
        <item x="12"/>
        <item x="8"/>
        <item t="default"/>
      </items>
    </pivotField>
    <pivotField dataField="1" numFmtId="3" showAll="0">
      <items count="351">
        <item x="108"/>
        <item x="189"/>
        <item x="194"/>
        <item x="199"/>
        <item x="301"/>
        <item x="9"/>
        <item x="128"/>
        <item x="252"/>
        <item x="5"/>
        <item x="296"/>
        <item x="182"/>
        <item x="312"/>
        <item x="236"/>
        <item x="262"/>
        <item x="129"/>
        <item x="120"/>
        <item x="155"/>
        <item x="98"/>
        <item x="311"/>
        <item x="232"/>
        <item x="193"/>
        <item x="318"/>
        <item x="69"/>
        <item x="343"/>
        <item x="259"/>
        <item x="62"/>
        <item x="192"/>
        <item x="203"/>
        <item x="201"/>
        <item x="107"/>
        <item x="347"/>
        <item x="90"/>
        <item x="53"/>
        <item x="233"/>
        <item x="60"/>
        <item x="33"/>
        <item x="254"/>
        <item x="229"/>
        <item x="59"/>
        <item x="248"/>
        <item x="202"/>
        <item x="105"/>
        <item x="335"/>
        <item x="224"/>
        <item x="111"/>
        <item x="329"/>
        <item x="66"/>
        <item x="63"/>
        <item x="13"/>
        <item x="234"/>
        <item x="22"/>
        <item x="271"/>
        <item x="91"/>
        <item x="255"/>
        <item x="153"/>
        <item x="267"/>
        <item x="47"/>
        <item x="68"/>
        <item x="305"/>
        <item x="221"/>
        <item x="282"/>
        <item x="131"/>
        <item x="299"/>
        <item x="29"/>
        <item x="142"/>
        <item x="84"/>
        <item x="338"/>
        <item x="134"/>
        <item x="317"/>
        <item x="325"/>
        <item x="239"/>
        <item x="241"/>
        <item x="147"/>
        <item x="216"/>
        <item x="123"/>
        <item x="28"/>
        <item x="58"/>
        <item x="266"/>
        <item x="12"/>
        <item x="187"/>
        <item x="126"/>
        <item x="45"/>
        <item x="81"/>
        <item x="240"/>
        <item x="195"/>
        <item x="288"/>
        <item x="92"/>
        <item x="43"/>
        <item x="322"/>
        <item x="295"/>
        <item x="268"/>
        <item x="89"/>
        <item x="18"/>
        <item x="39"/>
        <item x="323"/>
        <item x="139"/>
        <item x="220"/>
        <item x="211"/>
        <item x="227"/>
        <item x="86"/>
        <item x="151"/>
        <item x="74"/>
        <item x="168"/>
        <item x="319"/>
        <item x="34"/>
        <item x="310"/>
        <item x="37"/>
        <item x="119"/>
        <item x="51"/>
        <item x="116"/>
        <item x="165"/>
        <item x="249"/>
        <item x="21"/>
        <item x="149"/>
        <item x="223"/>
        <item x="137"/>
        <item x="78"/>
        <item x="178"/>
        <item x="55"/>
        <item x="275"/>
        <item x="11"/>
        <item x="172"/>
        <item x="253"/>
        <item x="110"/>
        <item x="297"/>
        <item x="124"/>
        <item x="27"/>
        <item x="70"/>
        <item x="115"/>
        <item x="179"/>
        <item x="112"/>
        <item x="204"/>
        <item x="321"/>
        <item x="285"/>
        <item x="251"/>
        <item x="76"/>
        <item x="269"/>
        <item x="156"/>
        <item x="330"/>
        <item x="339"/>
        <item x="222"/>
        <item x="302"/>
        <item x="117"/>
        <item x="320"/>
        <item x="281"/>
        <item x="19"/>
        <item x="146"/>
        <item x="186"/>
        <item x="293"/>
        <item x="118"/>
        <item x="3"/>
        <item x="38"/>
        <item x="191"/>
        <item x="65"/>
        <item x="256"/>
        <item x="104"/>
        <item x="77"/>
        <item x="190"/>
        <item x="237"/>
        <item x="32"/>
        <item x="102"/>
        <item x="258"/>
        <item x="289"/>
        <item x="286"/>
        <item x="298"/>
        <item x="278"/>
        <item x="183"/>
        <item x="308"/>
        <item x="157"/>
        <item x="41"/>
        <item x="276"/>
        <item x="2"/>
        <item x="141"/>
        <item x="122"/>
        <item x="173"/>
        <item x="341"/>
        <item x="196"/>
        <item x="218"/>
        <item x="132"/>
        <item x="161"/>
        <item x="114"/>
        <item x="150"/>
        <item x="145"/>
        <item x="348"/>
        <item x="80"/>
        <item x="52"/>
        <item x="15"/>
        <item x="279"/>
        <item x="207"/>
        <item x="246"/>
        <item x="331"/>
        <item x="231"/>
        <item x="125"/>
        <item x="226"/>
        <item x="300"/>
        <item x="174"/>
        <item x="163"/>
        <item x="176"/>
        <item x="208"/>
        <item x="144"/>
        <item x="54"/>
        <item x="185"/>
        <item x="314"/>
        <item x="244"/>
        <item x="143"/>
        <item x="64"/>
        <item x="303"/>
        <item x="225"/>
        <item x="75"/>
        <item x="171"/>
        <item x="23"/>
        <item x="83"/>
        <item x="121"/>
        <item x="290"/>
        <item x="135"/>
        <item x="337"/>
        <item x="336"/>
        <item x="24"/>
        <item x="264"/>
        <item x="214"/>
        <item x="82"/>
        <item x="212"/>
        <item x="332"/>
        <item x="158"/>
        <item x="87"/>
        <item x="333"/>
        <item x="94"/>
        <item x="85"/>
        <item x="0"/>
        <item x="291"/>
        <item x="17"/>
        <item x="215"/>
        <item x="138"/>
        <item x="277"/>
        <item x="25"/>
        <item x="315"/>
        <item x="6"/>
        <item x="113"/>
        <item x="99"/>
        <item x="14"/>
        <item x="274"/>
        <item x="250"/>
        <item x="205"/>
        <item x="344"/>
        <item x="265"/>
        <item x="230"/>
        <item x="272"/>
        <item x="263"/>
        <item x="109"/>
        <item x="133"/>
        <item x="287"/>
        <item x="326"/>
        <item x="217"/>
        <item x="36"/>
        <item x="67"/>
        <item x="140"/>
        <item x="103"/>
        <item x="260"/>
        <item x="167"/>
        <item x="160"/>
        <item x="283"/>
        <item x="309"/>
        <item x="342"/>
        <item x="50"/>
        <item x="130"/>
        <item x="349"/>
        <item x="340"/>
        <item x="1"/>
        <item x="166"/>
        <item x="328"/>
        <item x="88"/>
        <item x="181"/>
        <item x="306"/>
        <item x="73"/>
        <item x="26"/>
        <item x="245"/>
        <item x="170"/>
        <item x="48"/>
        <item x="304"/>
        <item x="188"/>
        <item x="42"/>
        <item x="71"/>
        <item x="261"/>
        <item x="177"/>
        <item x="284"/>
        <item x="213"/>
        <item x="184"/>
        <item x="324"/>
        <item x="4"/>
        <item x="316"/>
        <item x="210"/>
        <item x="219"/>
        <item x="209"/>
        <item x="106"/>
        <item x="198"/>
        <item x="294"/>
        <item x="79"/>
        <item x="96"/>
        <item x="101"/>
        <item x="154"/>
        <item x="243"/>
        <item x="313"/>
        <item x="72"/>
        <item x="56"/>
        <item x="8"/>
        <item x="197"/>
        <item x="270"/>
        <item x="40"/>
        <item x="57"/>
        <item x="345"/>
        <item x="169"/>
        <item x="7"/>
        <item x="97"/>
        <item x="136"/>
        <item x="30"/>
        <item x="152"/>
        <item x="327"/>
        <item x="31"/>
        <item x="257"/>
        <item x="235"/>
        <item x="16"/>
        <item x="20"/>
        <item x="10"/>
        <item x="93"/>
        <item x="180"/>
        <item x="228"/>
        <item x="247"/>
        <item x="334"/>
        <item x="61"/>
        <item x="292"/>
        <item x="175"/>
        <item x="238"/>
        <item x="46"/>
        <item x="164"/>
        <item x="127"/>
        <item x="307"/>
        <item x="100"/>
        <item x="148"/>
        <item x="273"/>
        <item x="95"/>
        <item x="206"/>
        <item x="162"/>
        <item x="242"/>
        <item x="200"/>
        <item x="44"/>
        <item x="49"/>
        <item x="159"/>
        <item x="280"/>
        <item x="346"/>
        <item x="35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numFmtId="165" showAll="0"/>
    <pivotField numFmtId="3" showAll="0"/>
    <pivotField numFmtId="3" showAll="0"/>
    <pivotField showAll="0"/>
    <pivotField numFmtId="165" showAll="0"/>
    <pivotField numFmtId="3" showAll="0"/>
    <pivotField showAll="0"/>
    <pivotField numFmtId="3" showAll="0"/>
    <pivotField dataField="1" numFmtId="3" showAll="0"/>
    <pivotField showAll="0"/>
    <pivotField numFmtId="3" showAll="0"/>
    <pivotField numFmtId="4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2015 Population" fld="3" baseField="0" baseItem="0"/>
    <dataField name="Sum of Municipality TotalEQV" fld="19" baseField="0" baseItem="0"/>
  </dataFields>
  <formats count="9">
    <format dxfId="8">
      <pivotArea outline="0" collapsedLevelsAreSubtotals="1" fieldPosition="0"/>
    </format>
    <format dxfId="7">
      <pivotArea field="2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2" type="button" dataOnly="0" labelOnly="1" outline="0" axis="axisRow" fieldPosition="0"/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s.gov/service-details/at-a-glance-and-community-comparison-repor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L29" sqref="L29"/>
    </sheetView>
  </sheetViews>
  <sheetFormatPr defaultRowHeight="12.75"/>
  <cols>
    <col min="13" max="13" width="12.5703125" customWidth="1"/>
    <col min="14" max="14" width="13.42578125" bestFit="1" customWidth="1"/>
    <col min="15" max="15" width="10.7109375" bestFit="1" customWidth="1"/>
  </cols>
  <sheetData>
    <row r="1" spans="14:16">
      <c r="N1" s="4"/>
      <c r="O1" s="84">
        <v>2015</v>
      </c>
      <c r="P1" s="4"/>
    </row>
    <row r="2" spans="14:16">
      <c r="N2" s="85" t="s">
        <v>2</v>
      </c>
      <c r="O2" s="86" t="s">
        <v>747</v>
      </c>
      <c r="P2" s="87" t="s">
        <v>749</v>
      </c>
    </row>
    <row r="3" spans="14:16">
      <c r="N3" s="88" t="s">
        <v>59</v>
      </c>
      <c r="O3" s="89">
        <v>214333</v>
      </c>
      <c r="P3" s="93">
        <f t="shared" ref="P3:P17" si="0">+O3/O$17</f>
        <v>3.154543535859268E-2</v>
      </c>
    </row>
    <row r="4" spans="14:16">
      <c r="N4" s="88" t="s">
        <v>20</v>
      </c>
      <c r="O4" s="89">
        <v>127828</v>
      </c>
      <c r="P4" s="93">
        <f t="shared" si="0"/>
        <v>1.8813668035338401E-2</v>
      </c>
    </row>
    <row r="5" spans="14:16">
      <c r="N5" s="88" t="s">
        <v>17</v>
      </c>
      <c r="O5" s="89">
        <v>556772</v>
      </c>
      <c r="P5" s="93">
        <f t="shared" si="0"/>
        <v>8.1945454668550174E-2</v>
      </c>
    </row>
    <row r="6" spans="14:16">
      <c r="N6" s="88" t="s">
        <v>146</v>
      </c>
      <c r="O6" s="89">
        <v>17299</v>
      </c>
      <c r="P6" s="93">
        <f t="shared" si="0"/>
        <v>2.5460591055427527E-3</v>
      </c>
    </row>
    <row r="7" spans="14:16">
      <c r="N7" s="88" t="s">
        <v>28</v>
      </c>
      <c r="O7" s="89">
        <v>776043</v>
      </c>
      <c r="P7" s="93">
        <f t="shared" si="0"/>
        <v>0.11421766266505083</v>
      </c>
    </row>
    <row r="8" spans="14:16">
      <c r="N8" s="88" t="s">
        <v>43</v>
      </c>
      <c r="O8" s="89">
        <v>70601</v>
      </c>
      <c r="P8" s="93">
        <f t="shared" si="0"/>
        <v>1.0391023695613844E-2</v>
      </c>
    </row>
    <row r="9" spans="14:16">
      <c r="N9" s="88" t="s">
        <v>23</v>
      </c>
      <c r="O9" s="89">
        <v>470690</v>
      </c>
      <c r="P9" s="93">
        <f t="shared" si="0"/>
        <v>6.9275944296659814E-2</v>
      </c>
    </row>
    <row r="10" spans="14:16">
      <c r="N10" s="88" t="s">
        <v>31</v>
      </c>
      <c r="O10" s="89">
        <v>161292</v>
      </c>
      <c r="P10" s="93">
        <f t="shared" si="0"/>
        <v>2.3738884632129122E-2</v>
      </c>
    </row>
    <row r="11" spans="14:16">
      <c r="N11" s="88" t="s">
        <v>14</v>
      </c>
      <c r="O11" s="89">
        <v>1585139</v>
      </c>
      <c r="P11" s="93">
        <f t="shared" si="0"/>
        <v>0.23330005113017707</v>
      </c>
    </row>
    <row r="12" spans="14:16">
      <c r="N12" s="88" t="s">
        <v>417</v>
      </c>
      <c r="O12" s="89">
        <v>10925</v>
      </c>
      <c r="P12" s="93">
        <f t="shared" si="0"/>
        <v>1.6079366280163346E-3</v>
      </c>
    </row>
    <row r="13" spans="14:16">
      <c r="N13" s="88" t="s">
        <v>54</v>
      </c>
      <c r="O13" s="89">
        <v>696023</v>
      </c>
      <c r="P13" s="93">
        <f t="shared" si="0"/>
        <v>0.10244035474982273</v>
      </c>
    </row>
    <row r="14" spans="14:16">
      <c r="N14" s="88" t="s">
        <v>11</v>
      </c>
      <c r="O14" s="89">
        <v>510393</v>
      </c>
      <c r="P14" s="93">
        <f t="shared" si="0"/>
        <v>7.5119414131179965E-2</v>
      </c>
    </row>
    <row r="15" spans="14:16">
      <c r="N15" s="88" t="s">
        <v>91</v>
      </c>
      <c r="O15" s="89">
        <v>778121</v>
      </c>
      <c r="P15" s="93">
        <f t="shared" si="0"/>
        <v>0.11452350177837055</v>
      </c>
    </row>
    <row r="16" spans="14:16">
      <c r="N16" s="88" t="s">
        <v>38</v>
      </c>
      <c r="O16" s="89">
        <v>818963</v>
      </c>
      <c r="P16" s="93">
        <f t="shared" si="0"/>
        <v>0.12053460912495574</v>
      </c>
    </row>
    <row r="17" spans="1:16">
      <c r="N17" s="90" t="s">
        <v>748</v>
      </c>
      <c r="O17" s="91">
        <v>6794422</v>
      </c>
      <c r="P17" s="113">
        <f t="shared" si="0"/>
        <v>1</v>
      </c>
    </row>
    <row r="18" spans="1:16" ht="12.75" customHeight="1"/>
    <row r="19" spans="1:16">
      <c r="N19" s="234" t="s">
        <v>762</v>
      </c>
      <c r="O19" s="235"/>
      <c r="P19" s="238">
        <f>+P17-P22-P24-P26-P30-P28</f>
        <v>0.12221952065974118</v>
      </c>
    </row>
    <row r="20" spans="1:16" ht="15" customHeight="1">
      <c r="N20" s="236"/>
      <c r="O20" s="237"/>
      <c r="P20" s="239"/>
    </row>
    <row r="21" spans="1:16">
      <c r="N21" s="94"/>
      <c r="O21" s="94"/>
      <c r="P21" s="94"/>
    </row>
    <row r="22" spans="1:16">
      <c r="N22" s="95" t="s">
        <v>772</v>
      </c>
      <c r="O22" s="96"/>
      <c r="P22" s="92">
        <f>P14+P5</f>
        <v>0.15706486879973014</v>
      </c>
    </row>
    <row r="23" spans="1:16" ht="15" customHeight="1">
      <c r="N23" s="94"/>
      <c r="O23" s="94"/>
      <c r="P23" s="94"/>
    </row>
    <row r="24" spans="1:16" ht="15" customHeight="1">
      <c r="N24" s="97" t="s">
        <v>750</v>
      </c>
      <c r="O24" s="98"/>
      <c r="P24" s="92">
        <f>+P3+P6+P12</f>
        <v>3.5699431092151769E-2</v>
      </c>
    </row>
    <row r="25" spans="1:16">
      <c r="N25" s="94"/>
      <c r="O25" s="94"/>
      <c r="P25" s="94"/>
    </row>
    <row r="26" spans="1:16" ht="15" customHeight="1">
      <c r="N26" s="99" t="s">
        <v>773</v>
      </c>
      <c r="O26" s="100"/>
      <c r="P26" s="92">
        <f>+P11+P7</f>
        <v>0.34751771379522789</v>
      </c>
    </row>
    <row r="27" spans="1:16">
      <c r="N27" s="94"/>
      <c r="O27" s="94"/>
      <c r="P27" s="94"/>
    </row>
    <row r="28" spans="1:16">
      <c r="N28" s="97" t="s">
        <v>771</v>
      </c>
      <c r="O28" s="98"/>
      <c r="P28" s="92">
        <f>+P15+P13</f>
        <v>0.21696385652819328</v>
      </c>
    </row>
    <row r="30" spans="1:16">
      <c r="N30" s="97" t="s">
        <v>718</v>
      </c>
      <c r="O30" s="98"/>
      <c r="P30" s="92">
        <f>+P16</f>
        <v>0.12053460912495574</v>
      </c>
    </row>
    <row r="32" spans="1:16">
      <c r="A32" s="4" t="s">
        <v>770</v>
      </c>
      <c r="B32" s="166" t="s">
        <v>769</v>
      </c>
    </row>
  </sheetData>
  <mergeCells count="2">
    <mergeCell ref="N19:O20"/>
    <mergeCell ref="P19:P20"/>
  </mergeCells>
  <hyperlinks>
    <hyperlink ref="B32" r:id="rId1"/>
  </hyperlinks>
  <pageMargins left="0.2" right="0.2" top="1.5" bottom="0.75" header="0.3" footer="0.3"/>
  <pageSetup scale="85" orientation="landscape" r:id="rId2"/>
  <headerFooter>
    <oddHeader xml:space="preserve">&amp;C&amp;24 2015 Massachusetts Population by County 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E1" zoomScaleNormal="100" workbookViewId="0">
      <selection activeCell="H18" sqref="H18"/>
    </sheetView>
  </sheetViews>
  <sheetFormatPr defaultRowHeight="12.75"/>
  <cols>
    <col min="1" max="1" width="14.140625" hidden="1" customWidth="1"/>
    <col min="2" max="2" width="22.85546875" hidden="1" customWidth="1"/>
    <col min="3" max="3" width="28.5703125" hidden="1" customWidth="1"/>
    <col min="4" max="4" width="11.28515625" hidden="1" customWidth="1"/>
    <col min="5" max="5" width="24" customWidth="1"/>
    <col min="6" max="7" width="16.28515625" customWidth="1"/>
    <col min="8" max="8" width="11.5703125" customWidth="1"/>
    <col min="9" max="9" width="16.28515625" customWidth="1"/>
    <col min="10" max="10" width="17" bestFit="1" customWidth="1"/>
    <col min="11" max="11" width="14.85546875" customWidth="1"/>
    <col min="12" max="12" width="16.28515625" customWidth="1"/>
  </cols>
  <sheetData>
    <row r="1" spans="1:12" ht="28.5" customHeight="1">
      <c r="A1" s="179" t="s">
        <v>774</v>
      </c>
      <c r="B1" s="180" t="s">
        <v>776</v>
      </c>
      <c r="C1" s="4" t="s">
        <v>777</v>
      </c>
      <c r="E1" s="169" t="s">
        <v>782</v>
      </c>
      <c r="F1" s="169" t="s">
        <v>776</v>
      </c>
      <c r="G1" s="169" t="s">
        <v>781</v>
      </c>
      <c r="H1" s="170" t="s">
        <v>791</v>
      </c>
      <c r="I1" s="170" t="s">
        <v>766</v>
      </c>
      <c r="J1" s="169" t="s">
        <v>780</v>
      </c>
      <c r="K1" s="170" t="s">
        <v>791</v>
      </c>
      <c r="L1" s="170" t="s">
        <v>766</v>
      </c>
    </row>
    <row r="2" spans="1:12">
      <c r="A2" s="171" t="s">
        <v>59</v>
      </c>
      <c r="B2" s="172">
        <v>214333</v>
      </c>
      <c r="C2" s="172">
        <v>81395801487</v>
      </c>
      <c r="D2" s="1"/>
      <c r="E2" s="171" t="s">
        <v>59</v>
      </c>
      <c r="F2" s="172">
        <v>214333</v>
      </c>
      <c r="G2" s="172">
        <v>7872371949</v>
      </c>
      <c r="H2" s="172">
        <f t="shared" ref="H2:H15" si="0">+G2/F2</f>
        <v>36729.630756813</v>
      </c>
      <c r="I2" s="34">
        <f>+H2/H$16</f>
        <v>0.87746724926929431</v>
      </c>
      <c r="J2" s="172">
        <v>81395801487</v>
      </c>
      <c r="K2" s="172">
        <f>+J2/F2</f>
        <v>379763.2725105327</v>
      </c>
      <c r="L2" s="34">
        <f t="shared" ref="L2:L16" si="1">+K2/K$16</f>
        <v>2.3312830230379227</v>
      </c>
    </row>
    <row r="3" spans="1:12">
      <c r="A3" s="171" t="s">
        <v>20</v>
      </c>
      <c r="B3" s="172">
        <v>127828</v>
      </c>
      <c r="C3" s="172">
        <v>17671354894</v>
      </c>
      <c r="D3" s="1"/>
      <c r="E3" s="171" t="s">
        <v>20</v>
      </c>
      <c r="F3" s="172">
        <v>127828</v>
      </c>
      <c r="G3" s="172">
        <v>3546738892</v>
      </c>
      <c r="H3" s="172">
        <f t="shared" si="0"/>
        <v>27746.181525174452</v>
      </c>
      <c r="I3" s="34">
        <f t="shared" ref="I3:I16" si="2">+H3/H$16</f>
        <v>0.66285353484271869</v>
      </c>
      <c r="J3" s="172">
        <v>17671354894</v>
      </c>
      <c r="K3" s="172">
        <f t="shared" ref="K3:K16" si="3">+J3/F3</f>
        <v>138243.22444221925</v>
      </c>
      <c r="L3" s="34">
        <f t="shared" si="1"/>
        <v>0.84864468346719446</v>
      </c>
    </row>
    <row r="4" spans="1:12">
      <c r="A4" s="171" t="s">
        <v>17</v>
      </c>
      <c r="B4" s="172">
        <v>556772</v>
      </c>
      <c r="C4" s="172">
        <v>57938953311</v>
      </c>
      <c r="D4" s="1"/>
      <c r="E4" s="171" t="s">
        <v>17</v>
      </c>
      <c r="F4" s="172">
        <v>556772</v>
      </c>
      <c r="G4" s="172">
        <v>15852179141</v>
      </c>
      <c r="H4" s="172">
        <f t="shared" si="0"/>
        <v>28471.581079867523</v>
      </c>
      <c r="I4" s="34">
        <f t="shared" si="2"/>
        <v>0.68018325852254724</v>
      </c>
      <c r="J4" s="172">
        <v>57938953311</v>
      </c>
      <c r="K4" s="172">
        <f t="shared" si="3"/>
        <v>104062.26123260509</v>
      </c>
      <c r="L4" s="34">
        <f t="shared" si="1"/>
        <v>0.63881528444481472</v>
      </c>
    </row>
    <row r="5" spans="1:12">
      <c r="A5" s="171" t="s">
        <v>146</v>
      </c>
      <c r="B5" s="172">
        <v>17299</v>
      </c>
      <c r="C5" s="172">
        <v>20069933828</v>
      </c>
      <c r="D5" s="1"/>
      <c r="E5" s="171" t="s">
        <v>146</v>
      </c>
      <c r="F5" s="172">
        <v>17299</v>
      </c>
      <c r="G5" s="172">
        <v>582188359</v>
      </c>
      <c r="H5" s="172">
        <f t="shared" si="0"/>
        <v>33654.451644603738</v>
      </c>
      <c r="I5" s="34">
        <f t="shared" si="2"/>
        <v>0.80400152415850945</v>
      </c>
      <c r="J5" s="172">
        <v>20069933828</v>
      </c>
      <c r="K5" s="172">
        <f t="shared" si="3"/>
        <v>1160178.8443262617</v>
      </c>
      <c r="L5" s="34">
        <f t="shared" si="1"/>
        <v>7.1220822002753206</v>
      </c>
    </row>
    <row r="6" spans="1:12">
      <c r="A6" s="171" t="s">
        <v>28</v>
      </c>
      <c r="B6" s="172">
        <v>776043</v>
      </c>
      <c r="C6" s="172">
        <v>108140511623</v>
      </c>
      <c r="D6" s="1"/>
      <c r="E6" s="171" t="s">
        <v>28</v>
      </c>
      <c r="F6" s="172">
        <v>776043</v>
      </c>
      <c r="G6" s="172">
        <v>30770911777</v>
      </c>
      <c r="H6" s="172">
        <f t="shared" si="0"/>
        <v>39651.039667905003</v>
      </c>
      <c r="I6" s="34">
        <f t="shared" si="2"/>
        <v>0.94725941947049375</v>
      </c>
      <c r="J6" s="172">
        <v>108140511623</v>
      </c>
      <c r="K6" s="172">
        <f t="shared" si="3"/>
        <v>139348.60777431147</v>
      </c>
      <c r="L6" s="34">
        <f t="shared" si="1"/>
        <v>0.85543038809581728</v>
      </c>
    </row>
    <row r="7" spans="1:12">
      <c r="A7" s="171" t="s">
        <v>43</v>
      </c>
      <c r="B7" s="172">
        <v>70601</v>
      </c>
      <c r="C7" s="172">
        <v>8380956414</v>
      </c>
      <c r="D7" s="1"/>
      <c r="E7" s="171" t="s">
        <v>43</v>
      </c>
      <c r="F7" s="172">
        <v>70601</v>
      </c>
      <c r="G7" s="172">
        <v>1772459082</v>
      </c>
      <c r="H7" s="172">
        <f t="shared" si="0"/>
        <v>25105.297120437386</v>
      </c>
      <c r="I7" s="34">
        <f t="shared" si="2"/>
        <v>0.59976306737775587</v>
      </c>
      <c r="J7" s="172">
        <v>8380956414</v>
      </c>
      <c r="K7" s="172">
        <f t="shared" si="3"/>
        <v>118708.74936615629</v>
      </c>
      <c r="L7" s="34">
        <f t="shared" si="1"/>
        <v>0.72872684673768306</v>
      </c>
    </row>
    <row r="8" spans="1:12">
      <c r="A8" s="171" t="s">
        <v>23</v>
      </c>
      <c r="B8" s="172">
        <v>470690</v>
      </c>
      <c r="C8" s="172">
        <v>35334855309</v>
      </c>
      <c r="D8" s="1"/>
      <c r="E8" s="171" t="s">
        <v>23</v>
      </c>
      <c r="F8" s="172">
        <v>470690</v>
      </c>
      <c r="G8" s="172">
        <v>11240575759</v>
      </c>
      <c r="H8" s="172">
        <f t="shared" si="0"/>
        <v>23881.059208821094</v>
      </c>
      <c r="I8" s="34">
        <f t="shared" si="2"/>
        <v>0.57051614464472855</v>
      </c>
      <c r="J8" s="172">
        <v>35334855309</v>
      </c>
      <c r="K8" s="172">
        <f t="shared" si="3"/>
        <v>75070.333571990064</v>
      </c>
      <c r="L8" s="34">
        <f t="shared" si="1"/>
        <v>0.46084023089757942</v>
      </c>
    </row>
    <row r="9" spans="1:12">
      <c r="A9" s="171" t="s">
        <v>31</v>
      </c>
      <c r="B9" s="172">
        <v>161292</v>
      </c>
      <c r="C9" s="172">
        <v>15608565436</v>
      </c>
      <c r="D9" s="1"/>
      <c r="E9" s="171" t="s">
        <v>31</v>
      </c>
      <c r="F9" s="172">
        <v>161292</v>
      </c>
      <c r="G9" s="172">
        <v>4481739023</v>
      </c>
      <c r="H9" s="172">
        <f t="shared" si="0"/>
        <v>27786.492963073186</v>
      </c>
      <c r="I9" s="34">
        <f t="shared" si="2"/>
        <v>0.66381657111066517</v>
      </c>
      <c r="J9" s="172">
        <v>15608565436</v>
      </c>
      <c r="K9" s="172">
        <f t="shared" si="3"/>
        <v>96772.099273367552</v>
      </c>
      <c r="L9" s="34">
        <f t="shared" si="1"/>
        <v>0.59406258706464354</v>
      </c>
    </row>
    <row r="10" spans="1:12">
      <c r="A10" s="171" t="s">
        <v>14</v>
      </c>
      <c r="B10" s="172">
        <v>1585139</v>
      </c>
      <c r="C10" s="172">
        <v>296906153311</v>
      </c>
      <c r="D10" s="1"/>
      <c r="E10" s="171" t="s">
        <v>14</v>
      </c>
      <c r="F10" s="172">
        <v>1585139</v>
      </c>
      <c r="G10" s="172">
        <v>86955899662</v>
      </c>
      <c r="H10" s="172">
        <f t="shared" si="0"/>
        <v>54856.955549008635</v>
      </c>
      <c r="I10" s="34">
        <f t="shared" si="2"/>
        <v>1.3105272472674649</v>
      </c>
      <c r="J10" s="172">
        <v>296906153311</v>
      </c>
      <c r="K10" s="172">
        <f t="shared" si="3"/>
        <v>187306.06799214453</v>
      </c>
      <c r="L10" s="34">
        <f t="shared" si="1"/>
        <v>1.1498306656549115</v>
      </c>
    </row>
    <row r="11" spans="1:12">
      <c r="A11" s="171" t="s">
        <v>417</v>
      </c>
      <c r="B11" s="172">
        <v>10925</v>
      </c>
      <c r="C11" s="172">
        <v>21682661775</v>
      </c>
      <c r="D11" s="1"/>
      <c r="E11" s="171" t="s">
        <v>417</v>
      </c>
      <c r="F11" s="172">
        <v>10925</v>
      </c>
      <c r="G11" s="172">
        <v>643504350</v>
      </c>
      <c r="H11" s="172">
        <f t="shared" si="0"/>
        <v>58902</v>
      </c>
      <c r="I11" s="34">
        <f t="shared" si="2"/>
        <v>1.4071629594825963</v>
      </c>
      <c r="J11" s="172">
        <v>21682661775</v>
      </c>
      <c r="K11" s="172">
        <f t="shared" si="3"/>
        <v>1984683</v>
      </c>
      <c r="L11" s="34">
        <f t="shared" si="1"/>
        <v>12.183531475871321</v>
      </c>
    </row>
    <row r="12" spans="1:12">
      <c r="A12" s="171" t="s">
        <v>54</v>
      </c>
      <c r="B12" s="172">
        <v>696023</v>
      </c>
      <c r="C12" s="172">
        <v>135785798234</v>
      </c>
      <c r="D12" s="1"/>
      <c r="E12" s="171" t="s">
        <v>54</v>
      </c>
      <c r="F12" s="172">
        <v>696023</v>
      </c>
      <c r="G12" s="172">
        <v>40868144589</v>
      </c>
      <c r="H12" s="172">
        <f t="shared" si="0"/>
        <v>58716.658198076788</v>
      </c>
      <c r="I12" s="34">
        <f t="shared" si="2"/>
        <v>1.4027351621495667</v>
      </c>
      <c r="J12" s="172">
        <v>135785798234</v>
      </c>
      <c r="K12" s="172">
        <f t="shared" si="3"/>
        <v>195088.09081596442</v>
      </c>
      <c r="L12" s="34">
        <f t="shared" si="1"/>
        <v>1.1976027884674507</v>
      </c>
    </row>
    <row r="13" spans="1:12">
      <c r="A13" s="171" t="s">
        <v>11</v>
      </c>
      <c r="B13" s="172">
        <v>510393</v>
      </c>
      <c r="C13" s="172">
        <v>73480798134</v>
      </c>
      <c r="D13" s="1"/>
      <c r="E13" s="173" t="s">
        <v>11</v>
      </c>
      <c r="F13" s="174">
        <v>510393</v>
      </c>
      <c r="G13" s="174">
        <v>20363948806</v>
      </c>
      <c r="H13" s="174">
        <f t="shared" si="0"/>
        <v>39898.566018734586</v>
      </c>
      <c r="I13" s="197">
        <f t="shared" si="2"/>
        <v>0.95317279953200751</v>
      </c>
      <c r="J13" s="174">
        <v>73480798134</v>
      </c>
      <c r="K13" s="174">
        <f t="shared" si="3"/>
        <v>143969.05548077659</v>
      </c>
      <c r="L13" s="197">
        <f t="shared" si="1"/>
        <v>0.8837942981330047</v>
      </c>
    </row>
    <row r="14" spans="1:12">
      <c r="A14" s="171" t="s">
        <v>91</v>
      </c>
      <c r="B14" s="172">
        <v>778121</v>
      </c>
      <c r="C14" s="172">
        <v>153344280244</v>
      </c>
      <c r="D14" s="1"/>
      <c r="E14" s="171" t="s">
        <v>91</v>
      </c>
      <c r="F14" s="172">
        <v>778121</v>
      </c>
      <c r="G14" s="172">
        <v>32804753519</v>
      </c>
      <c r="H14" s="172">
        <f t="shared" si="0"/>
        <v>42158.936102482774</v>
      </c>
      <c r="I14" s="34">
        <f t="shared" si="2"/>
        <v>1.00717281746982</v>
      </c>
      <c r="J14" s="172">
        <v>153344280244</v>
      </c>
      <c r="K14" s="172">
        <f t="shared" si="3"/>
        <v>197069.96758087754</v>
      </c>
      <c r="L14" s="34">
        <f t="shared" si="1"/>
        <v>1.2097690930846703</v>
      </c>
    </row>
    <row r="15" spans="1:12">
      <c r="A15" s="171" t="s">
        <v>38</v>
      </c>
      <c r="B15" s="172">
        <v>818963</v>
      </c>
      <c r="C15" s="172">
        <v>81062757674</v>
      </c>
      <c r="D15" s="1"/>
      <c r="E15" s="171" t="s">
        <v>38</v>
      </c>
      <c r="F15" s="172">
        <v>818963</v>
      </c>
      <c r="G15" s="172">
        <v>26650198491</v>
      </c>
      <c r="H15" s="172">
        <f t="shared" si="0"/>
        <v>32541.39502150891</v>
      </c>
      <c r="I15" s="34">
        <f t="shared" si="2"/>
        <v>0.7774107114216614</v>
      </c>
      <c r="J15" s="172">
        <v>81062757674</v>
      </c>
      <c r="K15" s="172">
        <f t="shared" si="3"/>
        <v>98982.197820902773</v>
      </c>
      <c r="L15" s="34">
        <f t="shared" si="1"/>
        <v>0.60762989490104502</v>
      </c>
    </row>
    <row r="16" spans="1:12">
      <c r="A16" s="171" t="s">
        <v>775</v>
      </c>
      <c r="B16" s="172">
        <v>6794422</v>
      </c>
      <c r="C16" s="172">
        <v>1106803381674</v>
      </c>
      <c r="D16" s="1"/>
      <c r="E16" s="175" t="s">
        <v>775</v>
      </c>
      <c r="F16" s="176">
        <v>6794422</v>
      </c>
      <c r="G16" s="176">
        <v>284405613399</v>
      </c>
      <c r="H16" s="176">
        <f>+G16/F16</f>
        <v>41858.69134990438</v>
      </c>
      <c r="I16" s="198">
        <f t="shared" si="2"/>
        <v>1</v>
      </c>
      <c r="J16" s="176">
        <v>1106803381674</v>
      </c>
      <c r="K16" s="176">
        <f t="shared" si="3"/>
        <v>162898.82813784602</v>
      </c>
      <c r="L16" s="198">
        <f t="shared" si="1"/>
        <v>1</v>
      </c>
    </row>
    <row r="17" spans="1:12" ht="6.75" customHeight="1">
      <c r="D17" s="1"/>
      <c r="I17" s="202"/>
      <c r="L17" s="199"/>
    </row>
    <row r="18" spans="1:12">
      <c r="E18" s="177" t="str">
        <f>+'Community Comparison - General'!B55</f>
        <v>Carver</v>
      </c>
      <c r="F18" s="178">
        <f>+'Community Comparison - General'!D55</f>
        <v>11629</v>
      </c>
      <c r="G18" s="178">
        <f>+'Community Comparison - General'!S55</f>
        <v>342776404</v>
      </c>
      <c r="H18" s="178">
        <f>+G18/F18</f>
        <v>29476</v>
      </c>
      <c r="I18" s="200">
        <f>+H18/H$16</f>
        <v>0.70417872727087383</v>
      </c>
      <c r="J18" s="178">
        <f>+'Community Comparison - General'!T55</f>
        <v>1242709827</v>
      </c>
      <c r="K18" s="178">
        <f>+J18/F18</f>
        <v>106863</v>
      </c>
      <c r="L18" s="35">
        <f>+K18/K$16</f>
        <v>0.65600840240282055</v>
      </c>
    </row>
    <row r="19" spans="1:12">
      <c r="E19" s="167" t="s">
        <v>786</v>
      </c>
      <c r="F19" s="201">
        <f>+F18/F16</f>
        <v>1.7115510340688289E-3</v>
      </c>
      <c r="G19" s="201">
        <f>+G18/G16</f>
        <v>1.2052378288297358E-3</v>
      </c>
      <c r="H19" s="201"/>
      <c r="I19" s="34"/>
      <c r="J19" s="201">
        <f>+J18/J16</f>
        <v>1.1227918594903879E-3</v>
      </c>
      <c r="K19" s="172"/>
      <c r="L19" s="34"/>
    </row>
    <row r="20" spans="1:12" s="1" customFormat="1">
      <c r="E20" s="167" t="s">
        <v>787</v>
      </c>
      <c r="F20" s="201">
        <f>+F18/F13</f>
        <v>2.2784403391112339E-2</v>
      </c>
      <c r="G20" s="201">
        <f>+G18/G13</f>
        <v>1.6832511575505676E-2</v>
      </c>
      <c r="H20" s="201"/>
      <c r="I20" s="34"/>
      <c r="J20" s="201">
        <f>+J18/J13</f>
        <v>1.6912034960940237E-2</v>
      </c>
      <c r="K20" s="172"/>
      <c r="L20" s="34"/>
    </row>
    <row r="21" spans="1:12" s="1" customFormat="1" ht="7.5" customHeight="1">
      <c r="E21" s="171"/>
      <c r="F21" s="201"/>
      <c r="G21" s="201"/>
      <c r="H21" s="201"/>
      <c r="I21" s="34"/>
      <c r="J21" s="201"/>
      <c r="K21" s="172"/>
      <c r="L21" s="34"/>
    </row>
    <row r="22" spans="1:12" ht="12.75" customHeight="1">
      <c r="E22" s="242" t="s">
        <v>762</v>
      </c>
      <c r="F22" s="240">
        <f>+F16-SUM(F24:F28)</f>
        <v>830411</v>
      </c>
      <c r="G22" s="240">
        <f>+G16-SUM(G24:G28)</f>
        <v>21041512756</v>
      </c>
      <c r="H22" s="240">
        <f t="shared" ref="H22:H23" si="4">+G22/F22</f>
        <v>25338.672965555612</v>
      </c>
      <c r="I22" s="241">
        <f>+H22/H$16</f>
        <v>0.60533839325613548</v>
      </c>
      <c r="J22" s="240">
        <f>+J16-SUM(J24:J28)</f>
        <v>76995732053</v>
      </c>
      <c r="K22" s="240">
        <f>+J22/F22</f>
        <v>92720.02906151292</v>
      </c>
      <c r="L22" s="241">
        <f>+K22/K$16</f>
        <v>0.56918782118587519</v>
      </c>
    </row>
    <row r="23" spans="1:12">
      <c r="E23" s="242"/>
      <c r="F23" s="240"/>
      <c r="G23" s="240"/>
      <c r="H23" s="240" t="e">
        <f t="shared" si="4"/>
        <v>#DIV/0!</v>
      </c>
      <c r="I23" s="241"/>
      <c r="J23" s="240"/>
      <c r="K23" s="240" t="e">
        <f t="shared" ref="K23" si="5">+J23/I23</f>
        <v>#DIV/0!</v>
      </c>
      <c r="L23" s="241"/>
    </row>
    <row r="24" spans="1:12" ht="26.25" customHeight="1">
      <c r="A24" s="1"/>
      <c r="B24" s="1"/>
      <c r="E24" s="209" t="s">
        <v>772</v>
      </c>
      <c r="F24" s="210">
        <f>+F4+F13</f>
        <v>1067165</v>
      </c>
      <c r="G24" s="210">
        <f>+G4+G13</f>
        <v>36216127947</v>
      </c>
      <c r="H24" s="210">
        <f t="shared" ref="H24" si="6">+G24/F24</f>
        <v>33936.765117859002</v>
      </c>
      <c r="I24" s="218">
        <f>+H24/H$16</f>
        <v>0.81074596513721453</v>
      </c>
      <c r="J24" s="210">
        <f>+J4+J13</f>
        <v>131419751445</v>
      </c>
      <c r="K24" s="210">
        <f>+J24/F24</f>
        <v>123148.48354753014</v>
      </c>
      <c r="L24" s="219">
        <f>+K24/K$16</f>
        <v>0.7559813962769647</v>
      </c>
    </row>
    <row r="25" spans="1:12" ht="24.75" customHeight="1">
      <c r="A25" s="1"/>
      <c r="B25" s="1"/>
      <c r="E25" s="211" t="s">
        <v>750</v>
      </c>
      <c r="F25" s="212">
        <f>+F2+F5+F11</f>
        <v>242557</v>
      </c>
      <c r="G25" s="212">
        <f>+G2+G5+G11</f>
        <v>9098064658</v>
      </c>
      <c r="H25" s="212">
        <f t="shared" ref="H25" si="7">+G25/F25</f>
        <v>37508.975861343934</v>
      </c>
      <c r="I25" s="220">
        <f>+H25/H$16</f>
        <v>0.89608572680401333</v>
      </c>
      <c r="J25" s="213">
        <f>+J2+J5+J11</f>
        <v>123148397090</v>
      </c>
      <c r="K25" s="213">
        <f>+J25/F25</f>
        <v>507709.10379828245</v>
      </c>
      <c r="L25" s="221">
        <f>+K25/K$16</f>
        <v>3.1167142796672285</v>
      </c>
    </row>
    <row r="26" spans="1:12" ht="25.5" customHeight="1">
      <c r="E26" s="214" t="s">
        <v>773</v>
      </c>
      <c r="F26" s="215">
        <f>+F6+F10</f>
        <v>2361182</v>
      </c>
      <c r="G26" s="215">
        <f>+G6+G10</f>
        <v>117726811439</v>
      </c>
      <c r="H26" s="222">
        <f t="shared" ref="H26" si="8">+G26/F26</f>
        <v>49859.270246427426</v>
      </c>
      <c r="I26" s="223">
        <f>+H26/H$16</f>
        <v>1.1911330392449386</v>
      </c>
      <c r="J26" s="215">
        <f>+J6+J10</f>
        <v>405046664934</v>
      </c>
      <c r="K26" s="222">
        <f>+J26/F26</f>
        <v>171544.02537966153</v>
      </c>
      <c r="L26" s="224">
        <f>+K26/K$16</f>
        <v>1.0530709603048825</v>
      </c>
    </row>
    <row r="27" spans="1:12" ht="24" customHeight="1">
      <c r="E27" s="216" t="s">
        <v>771</v>
      </c>
      <c r="F27" s="217">
        <f>+F12+F14</f>
        <v>1474144</v>
      </c>
      <c r="G27" s="217">
        <f>+G12+G14</f>
        <v>73672898108</v>
      </c>
      <c r="H27" s="217">
        <f t="shared" ref="H27" si="9">+G27/F27</f>
        <v>49976.730976078317</v>
      </c>
      <c r="I27" s="225">
        <f>+H27/H$16</f>
        <v>1.1939391644691846</v>
      </c>
      <c r="J27" s="217">
        <f>+J12+J14</f>
        <v>289130078478</v>
      </c>
      <c r="K27" s="217">
        <f>+J27/F27</f>
        <v>196134.21652023139</v>
      </c>
      <c r="L27" s="226">
        <f>+K27/K$16</f>
        <v>1.2040247235803401</v>
      </c>
    </row>
    <row r="28" spans="1:12" ht="24.75" customHeight="1">
      <c r="E28" s="211" t="s">
        <v>718</v>
      </c>
      <c r="F28" s="212">
        <f>+F15</f>
        <v>818963</v>
      </c>
      <c r="G28" s="212">
        <f>+G15</f>
        <v>26650198491</v>
      </c>
      <c r="H28" s="212">
        <f t="shared" ref="H28" si="10">+G28/F28</f>
        <v>32541.39502150891</v>
      </c>
      <c r="I28" s="220">
        <f>+H28/H$16</f>
        <v>0.7774107114216614</v>
      </c>
      <c r="J28" s="212">
        <f>+J15</f>
        <v>81062757674</v>
      </c>
      <c r="K28" s="212">
        <f>+J28/F28</f>
        <v>98982.197820902773</v>
      </c>
      <c r="L28" s="220">
        <f>+K28/K$16</f>
        <v>0.60762989490104502</v>
      </c>
    </row>
    <row r="29" spans="1:12">
      <c r="E29" s="4"/>
      <c r="F29" s="4"/>
    </row>
    <row r="30" spans="1:12">
      <c r="E30" s="4"/>
      <c r="F30" s="4"/>
    </row>
    <row r="31" spans="1:12">
      <c r="E31" s="4"/>
      <c r="F31" s="4"/>
    </row>
    <row r="32" spans="1:12">
      <c r="E32" s="4"/>
      <c r="F32" s="4"/>
    </row>
    <row r="33" spans="5:6">
      <c r="E33" s="4"/>
      <c r="F33" s="4"/>
    </row>
  </sheetData>
  <mergeCells count="8">
    <mergeCell ref="J22:J23"/>
    <mergeCell ref="K22:K23"/>
    <mergeCell ref="L22:L23"/>
    <mergeCell ref="G22:G23"/>
    <mergeCell ref="E22:E23"/>
    <mergeCell ref="F22:F23"/>
    <mergeCell ref="H22:H23"/>
    <mergeCell ref="I22:I23"/>
  </mergeCells>
  <pageMargins left="0.2" right="0.2" top="1" bottom="0.5" header="0.3" footer="0.3"/>
  <pageSetup orientation="landscape" r:id="rId2"/>
  <headerFooter>
    <oddHeader>&amp;CTown of Carver
County Comparison Income and Equalized Value (EQV)</oddHeader>
    <oddFooter>&amp;LSource: https://www.mass.gov/service-details/at-a-glance-and-community-comparison-reports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365"/>
  <sheetViews>
    <sheetView zoomScaleNormal="100" workbookViewId="0">
      <pane xSplit="3" ySplit="2" topLeftCell="D3" activePane="bottomRight" state="frozen"/>
      <selection activeCell="L29" sqref="L29"/>
      <selection pane="topRight" activeCell="L29" sqref="L29"/>
      <selection pane="bottomLeft" activeCell="L29" sqref="L29"/>
      <selection pane="bottomRight" activeCell="N312" sqref="N312"/>
    </sheetView>
  </sheetViews>
  <sheetFormatPr defaultColWidth="9.140625" defaultRowHeight="12.75"/>
  <cols>
    <col min="1" max="1" width="6.5703125" customWidth="1"/>
    <col min="2" max="2" width="21.42578125" bestFit="1" customWidth="1"/>
    <col min="3" max="3" width="13.42578125" bestFit="1" customWidth="1"/>
    <col min="4" max="4" width="11" customWidth="1"/>
    <col min="5" max="5" width="10.85546875" style="1" customWidth="1"/>
    <col min="6" max="6" width="7.140625" style="1" customWidth="1"/>
    <col min="7" max="7" width="8.7109375" customWidth="1"/>
    <col min="8" max="8" width="7" style="1" customWidth="1"/>
    <col min="9" max="9" width="10.42578125" style="1" customWidth="1"/>
    <col min="10" max="10" width="9.85546875" customWidth="1"/>
    <col min="11" max="12" width="7.7109375" style="1" customWidth="1"/>
    <col min="13" max="13" width="10.28515625" style="1" customWidth="1"/>
    <col min="14" max="14" width="10" customWidth="1"/>
    <col min="15" max="15" width="8.28515625" style="1" customWidth="1"/>
    <col min="16" max="16" width="10.7109375" style="1" bestFit="1" customWidth="1"/>
    <col min="17" max="17" width="10" style="1" customWidth="1"/>
    <col min="18" max="18" width="12.5703125" style="1" customWidth="1"/>
    <col min="19" max="20" width="17.140625" bestFit="1" customWidth="1"/>
    <col min="21" max="21" width="7.85546875" customWidth="1"/>
    <col min="22" max="22" width="10.85546875" customWidth="1"/>
    <col min="23" max="23" width="9.140625" customWidth="1"/>
    <col min="24" max="24" width="9.42578125" customWidth="1"/>
  </cols>
  <sheetData>
    <row r="1" spans="1:24" s="1" customFormat="1">
      <c r="A1" s="4"/>
      <c r="B1" s="143" t="s">
        <v>767</v>
      </c>
      <c r="C1" s="4"/>
      <c r="D1" s="142">
        <f>SUM(D3:D353)</f>
        <v>6794422</v>
      </c>
      <c r="E1" s="110"/>
      <c r="F1" s="32"/>
      <c r="G1" s="111"/>
      <c r="H1" s="4"/>
      <c r="I1" s="4"/>
      <c r="J1" s="135">
        <f>+S1/D1</f>
        <v>41858.69134990438</v>
      </c>
      <c r="K1" s="136"/>
      <c r="L1" s="141">
        <f t="shared" ref="L1" si="0">ROUND(+J1/J$1,3)</f>
        <v>1</v>
      </c>
      <c r="M1" s="4"/>
      <c r="N1" s="135">
        <f>+T1/D1</f>
        <v>162898.82813784602</v>
      </c>
      <c r="O1" s="136"/>
      <c r="P1" s="137">
        <f t="shared" ref="P1" si="1">ROUND(+N1/N$1,3)</f>
        <v>1</v>
      </c>
      <c r="Q1" s="4"/>
      <c r="R1" s="4"/>
      <c r="S1" s="228">
        <f>SUM(S3:S353)</f>
        <v>284405613399</v>
      </c>
      <c r="T1" s="228">
        <f>SUM(T3:T353)</f>
        <v>1106803381674</v>
      </c>
      <c r="U1" s="4"/>
      <c r="V1" s="4"/>
      <c r="W1" s="4"/>
      <c r="X1" s="4"/>
    </row>
    <row r="2" spans="1:24" ht="49.5" customHeight="1">
      <c r="A2" s="131" t="s">
        <v>0</v>
      </c>
      <c r="B2" s="131" t="s">
        <v>1</v>
      </c>
      <c r="C2" s="131" t="s">
        <v>2</v>
      </c>
      <c r="D2" s="131" t="s">
        <v>3</v>
      </c>
      <c r="E2" s="132" t="s">
        <v>784</v>
      </c>
      <c r="F2" s="133" t="s">
        <v>736</v>
      </c>
      <c r="G2" s="131" t="s">
        <v>4</v>
      </c>
      <c r="H2" s="133" t="s">
        <v>736</v>
      </c>
      <c r="I2" s="134" t="s">
        <v>734</v>
      </c>
      <c r="J2" s="138" t="s">
        <v>763</v>
      </c>
      <c r="K2" s="139" t="s">
        <v>736</v>
      </c>
      <c r="L2" s="140" t="s">
        <v>766</v>
      </c>
      <c r="M2" s="134" t="s">
        <v>735</v>
      </c>
      <c r="N2" s="131" t="s">
        <v>5</v>
      </c>
      <c r="O2" s="133" t="s">
        <v>736</v>
      </c>
      <c r="P2" s="134" t="s">
        <v>766</v>
      </c>
      <c r="Q2" s="134" t="s">
        <v>735</v>
      </c>
      <c r="R2" s="132" t="s">
        <v>764</v>
      </c>
      <c r="S2" s="134" t="s">
        <v>779</v>
      </c>
      <c r="T2" s="134" t="s">
        <v>778</v>
      </c>
      <c r="U2" s="131" t="s">
        <v>6</v>
      </c>
      <c r="V2" s="131" t="s">
        <v>7</v>
      </c>
      <c r="W2" s="131" t="s">
        <v>8</v>
      </c>
    </row>
    <row r="3" spans="1:24">
      <c r="A3" s="125" t="s">
        <v>9</v>
      </c>
      <c r="B3" s="125" t="s">
        <v>10</v>
      </c>
      <c r="C3" s="125" t="s">
        <v>11</v>
      </c>
      <c r="D3" s="126">
        <v>16227</v>
      </c>
      <c r="E3" s="126">
        <f>ROUND(+G3/'FY19 Tax Levies_Rates by Class'!D3*1000,-2)</f>
        <v>363400</v>
      </c>
      <c r="F3" s="127">
        <v>14</v>
      </c>
      <c r="G3" s="126">
        <v>6320</v>
      </c>
      <c r="H3" s="127">
        <v>9</v>
      </c>
      <c r="I3" s="127">
        <v>99</v>
      </c>
      <c r="J3" s="126">
        <v>34342</v>
      </c>
      <c r="K3" s="127">
        <v>17</v>
      </c>
      <c r="L3" s="128">
        <f>ROUND(+J3/J$1,3)</f>
        <v>0.82</v>
      </c>
      <c r="M3" s="127">
        <v>177</v>
      </c>
      <c r="N3" s="126">
        <v>116629</v>
      </c>
      <c r="O3" s="127">
        <v>18</v>
      </c>
      <c r="P3" s="128">
        <f>ROUND(+N3/N$1,3)</f>
        <v>0.71599999999999997</v>
      </c>
      <c r="Q3" s="127">
        <v>232</v>
      </c>
      <c r="R3" s="229">
        <f>ROUND(+G3/J3,3)</f>
        <v>0.184</v>
      </c>
      <c r="S3" s="6">
        <f t="shared" ref="S3:S66" si="2">+J3*D3</f>
        <v>557267634</v>
      </c>
      <c r="T3" s="6">
        <f t="shared" ref="T3:T66" si="3">+N3*D3</f>
        <v>1892538783</v>
      </c>
      <c r="U3" s="129">
        <v>9.65</v>
      </c>
      <c r="V3" s="126">
        <v>1682</v>
      </c>
      <c r="W3" s="130">
        <v>67.040000000000006</v>
      </c>
    </row>
    <row r="4" spans="1:24" hidden="1">
      <c r="A4" s="5" t="s">
        <v>12</v>
      </c>
      <c r="B4" s="5" t="s">
        <v>13</v>
      </c>
      <c r="C4" s="5" t="s">
        <v>14</v>
      </c>
      <c r="D4" s="6">
        <v>23549</v>
      </c>
      <c r="E4" s="6">
        <f>ROUND(+G4/'FY19 Tax Levies_Rates by Class'!D4*1000,-2)</f>
        <v>584300</v>
      </c>
      <c r="F4" s="6"/>
      <c r="G4" s="6">
        <v>11318</v>
      </c>
      <c r="H4" s="6"/>
      <c r="I4" s="7">
        <v>17</v>
      </c>
      <c r="J4" s="6">
        <v>61285</v>
      </c>
      <c r="K4" s="6"/>
      <c r="L4" s="33">
        <f t="shared" ref="L4:L67" si="4">ROUND(+J4/J$1,3)</f>
        <v>1.464</v>
      </c>
      <c r="M4" s="7">
        <v>46</v>
      </c>
      <c r="N4" s="6">
        <v>182870</v>
      </c>
      <c r="O4" s="6"/>
      <c r="P4" s="33">
        <f t="shared" ref="P4:P67" si="5">ROUND(+N4/N$1,3)</f>
        <v>1.123</v>
      </c>
      <c r="Q4" s="7">
        <v>109</v>
      </c>
      <c r="R4" s="230">
        <f t="shared" ref="R4:R67" si="6">ROUND(+G4/J4,3)</f>
        <v>0.185</v>
      </c>
      <c r="S4" s="6">
        <f t="shared" si="2"/>
        <v>1443200465</v>
      </c>
      <c r="T4" s="6">
        <f t="shared" si="3"/>
        <v>4306405630</v>
      </c>
      <c r="U4" s="8">
        <v>19.87</v>
      </c>
      <c r="V4" s="6">
        <v>1185</v>
      </c>
      <c r="W4" s="9">
        <v>123.27</v>
      </c>
    </row>
    <row r="5" spans="1:24" hidden="1">
      <c r="A5" s="5" t="s">
        <v>15</v>
      </c>
      <c r="B5" s="5" t="s">
        <v>16</v>
      </c>
      <c r="C5" s="5" t="s">
        <v>17</v>
      </c>
      <c r="D5" s="6">
        <v>10477</v>
      </c>
      <c r="E5" s="6">
        <f>ROUND(+G5/'FY19 Tax Levies_Rates by Class'!D5*1000,-2)</f>
        <v>294400</v>
      </c>
      <c r="F5" s="6"/>
      <c r="G5" s="6">
        <v>4174</v>
      </c>
      <c r="H5" s="6"/>
      <c r="I5" s="7">
        <v>229</v>
      </c>
      <c r="J5" s="6">
        <v>29416</v>
      </c>
      <c r="K5" s="6"/>
      <c r="L5" s="33">
        <f t="shared" si="4"/>
        <v>0.70299999999999996</v>
      </c>
      <c r="M5" s="7">
        <v>238</v>
      </c>
      <c r="N5" s="6">
        <v>105534</v>
      </c>
      <c r="O5" s="6"/>
      <c r="P5" s="33">
        <f t="shared" si="5"/>
        <v>0.64800000000000002</v>
      </c>
      <c r="Q5" s="7">
        <v>264</v>
      </c>
      <c r="R5" s="230">
        <f t="shared" si="6"/>
        <v>0.14199999999999999</v>
      </c>
      <c r="S5" s="6">
        <f t="shared" si="2"/>
        <v>308191432</v>
      </c>
      <c r="T5" s="6">
        <f t="shared" si="3"/>
        <v>1105679718</v>
      </c>
      <c r="U5" s="8">
        <v>18.43</v>
      </c>
      <c r="V5" s="6">
        <v>568</v>
      </c>
      <c r="W5" s="9">
        <v>67.44</v>
      </c>
    </row>
    <row r="6" spans="1:24" hidden="1">
      <c r="A6" s="5" t="s">
        <v>18</v>
      </c>
      <c r="B6" s="5" t="s">
        <v>19</v>
      </c>
      <c r="C6" s="5" t="s">
        <v>20</v>
      </c>
      <c r="D6" s="6">
        <v>8187</v>
      </c>
      <c r="E6" s="6">
        <f>ROUND(+G6/'FY19 Tax Levies_Rates by Class'!D6*1000,-2)</f>
        <v>147300</v>
      </c>
      <c r="F6" s="6"/>
      <c r="G6" s="6">
        <v>3150</v>
      </c>
      <c r="H6" s="6"/>
      <c r="I6" s="7">
        <v>311</v>
      </c>
      <c r="J6" s="6">
        <v>22354</v>
      </c>
      <c r="K6" s="6"/>
      <c r="L6" s="33">
        <f t="shared" si="4"/>
        <v>0.53400000000000003</v>
      </c>
      <c r="M6" s="7">
        <v>304</v>
      </c>
      <c r="N6" s="6">
        <v>60722</v>
      </c>
      <c r="O6" s="6"/>
      <c r="P6" s="33">
        <f t="shared" si="5"/>
        <v>0.373</v>
      </c>
      <c r="Q6" s="7">
        <v>341</v>
      </c>
      <c r="R6" s="230">
        <f t="shared" si="6"/>
        <v>0.14099999999999999</v>
      </c>
      <c r="S6" s="6">
        <f t="shared" si="2"/>
        <v>183012198</v>
      </c>
      <c r="T6" s="6">
        <f t="shared" si="3"/>
        <v>497131014</v>
      </c>
      <c r="U6" s="8">
        <v>22.89</v>
      </c>
      <c r="V6" s="6">
        <v>358</v>
      </c>
      <c r="W6" s="9">
        <v>64.11</v>
      </c>
    </row>
    <row r="7" spans="1:24" hidden="1">
      <c r="A7" s="5" t="s">
        <v>21</v>
      </c>
      <c r="B7" s="5" t="s">
        <v>22</v>
      </c>
      <c r="C7" s="5" t="s">
        <v>23</v>
      </c>
      <c r="D7" s="6">
        <v>28839</v>
      </c>
      <c r="E7" s="6">
        <f>ROUND(+G7/'FY19 Tax Levies_Rates by Class'!D7*1000,-2)</f>
        <v>237200</v>
      </c>
      <c r="F7" s="6"/>
      <c r="G7" s="6">
        <v>3949</v>
      </c>
      <c r="H7" s="6"/>
      <c r="I7" s="7">
        <v>252</v>
      </c>
      <c r="J7" s="6">
        <v>28198</v>
      </c>
      <c r="K7" s="6"/>
      <c r="L7" s="33">
        <f t="shared" si="4"/>
        <v>0.67400000000000004</v>
      </c>
      <c r="M7" s="7">
        <v>258</v>
      </c>
      <c r="N7" s="6">
        <v>102260</v>
      </c>
      <c r="O7" s="6"/>
      <c r="P7" s="33">
        <f t="shared" si="5"/>
        <v>0.628</v>
      </c>
      <c r="Q7" s="7">
        <v>272</v>
      </c>
      <c r="R7" s="230">
        <f t="shared" si="6"/>
        <v>0.14000000000000001</v>
      </c>
      <c r="S7" s="6">
        <f t="shared" si="2"/>
        <v>813202122</v>
      </c>
      <c r="T7" s="6">
        <f t="shared" si="3"/>
        <v>2949076140</v>
      </c>
      <c r="U7" s="8">
        <v>23.31</v>
      </c>
      <c r="V7" s="6">
        <v>1237</v>
      </c>
      <c r="W7" s="9">
        <v>151.88999999999999</v>
      </c>
    </row>
    <row r="8" spans="1:24" hidden="1">
      <c r="A8" s="5" t="s">
        <v>24</v>
      </c>
      <c r="B8" s="5" t="s">
        <v>25</v>
      </c>
      <c r="C8" s="5" t="s">
        <v>20</v>
      </c>
      <c r="D8" s="6">
        <v>495</v>
      </c>
      <c r="E8" s="6">
        <f>ROUND(+G8/'FY19 Tax Levies_Rates by Class'!D8*1000,-2)</f>
        <v>724100</v>
      </c>
      <c r="F8" s="6"/>
      <c r="G8" s="6">
        <v>3671</v>
      </c>
      <c r="H8" s="6"/>
      <c r="I8" s="7">
        <v>276</v>
      </c>
      <c r="J8" s="6">
        <v>40075</v>
      </c>
      <c r="K8" s="6"/>
      <c r="L8" s="33">
        <f t="shared" si="4"/>
        <v>0.95699999999999996</v>
      </c>
      <c r="M8" s="7">
        <v>119</v>
      </c>
      <c r="N8" s="6">
        <v>601464</v>
      </c>
      <c r="O8" s="6"/>
      <c r="P8" s="33">
        <f t="shared" si="5"/>
        <v>3.6920000000000002</v>
      </c>
      <c r="Q8" s="7">
        <v>15</v>
      </c>
      <c r="R8" s="230">
        <f t="shared" si="6"/>
        <v>9.1999999999999998E-2</v>
      </c>
      <c r="S8" s="6">
        <f t="shared" si="2"/>
        <v>19837125</v>
      </c>
      <c r="T8" s="6">
        <f t="shared" si="3"/>
        <v>297724680</v>
      </c>
      <c r="U8" s="8">
        <v>11.5</v>
      </c>
      <c r="V8" s="6">
        <v>43</v>
      </c>
      <c r="W8" s="9">
        <v>17.46</v>
      </c>
    </row>
    <row r="9" spans="1:24" hidden="1">
      <c r="A9" s="5" t="s">
        <v>26</v>
      </c>
      <c r="B9" s="5" t="s">
        <v>27</v>
      </c>
      <c r="C9" s="5" t="s">
        <v>28</v>
      </c>
      <c r="D9" s="6">
        <v>17414</v>
      </c>
      <c r="E9" s="6">
        <f>ROUND(+G9/'FY19 Tax Levies_Rates by Class'!D9*1000,-2)</f>
        <v>374700</v>
      </c>
      <c r="F9" s="6"/>
      <c r="G9" s="6">
        <v>6884</v>
      </c>
      <c r="H9" s="6"/>
      <c r="I9" s="7">
        <v>73</v>
      </c>
      <c r="J9" s="6">
        <v>34065</v>
      </c>
      <c r="K9" s="6"/>
      <c r="L9" s="33">
        <f t="shared" si="4"/>
        <v>0.81399999999999995</v>
      </c>
      <c r="M9" s="7">
        <v>182</v>
      </c>
      <c r="N9" s="6">
        <v>116888</v>
      </c>
      <c r="O9" s="6"/>
      <c r="P9" s="33">
        <f t="shared" si="5"/>
        <v>0.71799999999999997</v>
      </c>
      <c r="Q9" s="7">
        <v>230</v>
      </c>
      <c r="R9" s="230">
        <f t="shared" si="6"/>
        <v>0.20200000000000001</v>
      </c>
      <c r="S9" s="6">
        <f t="shared" si="2"/>
        <v>593207910</v>
      </c>
      <c r="T9" s="6">
        <f t="shared" si="3"/>
        <v>2035487632</v>
      </c>
      <c r="U9" s="8">
        <v>12.26</v>
      </c>
      <c r="V9" s="6">
        <v>1420</v>
      </c>
      <c r="W9" s="9">
        <v>73.72</v>
      </c>
    </row>
    <row r="10" spans="1:24" hidden="1">
      <c r="A10" s="5" t="s">
        <v>29</v>
      </c>
      <c r="B10" s="5" t="s">
        <v>30</v>
      </c>
      <c r="C10" s="5" t="s">
        <v>31</v>
      </c>
      <c r="D10" s="6">
        <v>39833</v>
      </c>
      <c r="E10" s="6">
        <f>ROUND(+G10/'FY19 Tax Levies_Rates by Class'!D10*1000,-2)</f>
        <v>353700</v>
      </c>
      <c r="F10" s="6"/>
      <c r="G10" s="6">
        <v>7710</v>
      </c>
      <c r="H10" s="6"/>
      <c r="I10" s="7">
        <v>57</v>
      </c>
      <c r="J10" s="6">
        <v>17467</v>
      </c>
      <c r="K10" s="6"/>
      <c r="L10" s="33">
        <f t="shared" si="4"/>
        <v>0.41699999999999998</v>
      </c>
      <c r="M10" s="7">
        <v>335</v>
      </c>
      <c r="N10" s="6">
        <v>58967</v>
      </c>
      <c r="O10" s="6"/>
      <c r="P10" s="33">
        <f t="shared" si="5"/>
        <v>0.36199999999999999</v>
      </c>
      <c r="Q10" s="7">
        <v>343</v>
      </c>
      <c r="R10" s="230">
        <f t="shared" si="6"/>
        <v>0.441</v>
      </c>
      <c r="S10" s="6">
        <f t="shared" si="2"/>
        <v>695763011</v>
      </c>
      <c r="T10" s="6">
        <f t="shared" si="3"/>
        <v>2348832511</v>
      </c>
      <c r="U10" s="8">
        <v>27.6</v>
      </c>
      <c r="V10" s="6">
        <v>1443</v>
      </c>
      <c r="W10" s="9">
        <v>136.33000000000001</v>
      </c>
    </row>
    <row r="11" spans="1:24" hidden="1">
      <c r="A11" s="5" t="s">
        <v>32</v>
      </c>
      <c r="B11" s="5" t="s">
        <v>33</v>
      </c>
      <c r="C11" s="5" t="s">
        <v>28</v>
      </c>
      <c r="D11" s="6">
        <v>35299</v>
      </c>
      <c r="E11" s="6">
        <f>ROUND(+G11/'FY19 Tax Levies_Rates by Class'!D11*1000,-2)</f>
        <v>653100</v>
      </c>
      <c r="F11" s="6"/>
      <c r="G11" s="6">
        <v>9973</v>
      </c>
      <c r="H11" s="6"/>
      <c r="I11" s="7">
        <v>29</v>
      </c>
      <c r="J11" s="6">
        <v>78643</v>
      </c>
      <c r="K11" s="6"/>
      <c r="L11" s="33">
        <f t="shared" si="4"/>
        <v>1.879</v>
      </c>
      <c r="M11" s="7">
        <v>26</v>
      </c>
      <c r="N11" s="6">
        <v>225870</v>
      </c>
      <c r="O11" s="6"/>
      <c r="P11" s="33">
        <f t="shared" si="5"/>
        <v>1.387</v>
      </c>
      <c r="Q11" s="7">
        <v>71</v>
      </c>
      <c r="R11" s="230">
        <f t="shared" si="6"/>
        <v>0.127</v>
      </c>
      <c r="S11" s="6">
        <f t="shared" si="2"/>
        <v>2776019257</v>
      </c>
      <c r="T11" s="6">
        <f t="shared" si="3"/>
        <v>7972985130</v>
      </c>
      <c r="U11" s="8">
        <v>30.85</v>
      </c>
      <c r="V11" s="6">
        <v>1144</v>
      </c>
      <c r="W11" s="9">
        <v>226.74</v>
      </c>
    </row>
    <row r="12" spans="1:24" hidden="1">
      <c r="A12" s="5" t="s">
        <v>229</v>
      </c>
      <c r="B12" s="5" t="s">
        <v>230</v>
      </c>
      <c r="C12" s="5" t="s">
        <v>146</v>
      </c>
      <c r="D12" s="6">
        <v>328</v>
      </c>
      <c r="E12" s="6">
        <f>ROUND(+G12/'FY19 Tax Levies_Rates by Class'!D12*1000,-2)</f>
        <v>1304700</v>
      </c>
      <c r="F12" s="6"/>
      <c r="G12" s="6">
        <v>7985</v>
      </c>
      <c r="H12" s="6"/>
      <c r="I12" s="7">
        <v>50</v>
      </c>
      <c r="J12" s="6">
        <v>15759</v>
      </c>
      <c r="K12" s="6"/>
      <c r="L12" s="33">
        <f t="shared" si="4"/>
        <v>0.376</v>
      </c>
      <c r="M12" s="7">
        <v>345</v>
      </c>
      <c r="N12" s="6">
        <v>2207584</v>
      </c>
      <c r="O12" s="6"/>
      <c r="P12" s="33">
        <f t="shared" si="5"/>
        <v>13.552</v>
      </c>
      <c r="Q12" s="7">
        <v>3</v>
      </c>
      <c r="R12" s="230">
        <f t="shared" si="6"/>
        <v>0.50700000000000001</v>
      </c>
      <c r="S12" s="6">
        <f t="shared" si="2"/>
        <v>5168952</v>
      </c>
      <c r="T12" s="6">
        <f t="shared" si="3"/>
        <v>724087552</v>
      </c>
      <c r="U12" s="8">
        <v>5.33</v>
      </c>
      <c r="V12" s="6">
        <v>62</v>
      </c>
      <c r="W12" s="9">
        <v>13.45</v>
      </c>
    </row>
    <row r="13" spans="1:24" hidden="1">
      <c r="A13" s="5" t="s">
        <v>34</v>
      </c>
      <c r="B13" s="5" t="s">
        <v>35</v>
      </c>
      <c r="C13" s="5" t="s">
        <v>14</v>
      </c>
      <c r="D13" s="6">
        <v>44815</v>
      </c>
      <c r="E13" s="6">
        <f>ROUND(+G13/'FY19 Tax Levies_Rates by Class'!D13*1000,-2)</f>
        <v>752200</v>
      </c>
      <c r="F13" s="6"/>
      <c r="G13" s="6">
        <v>8470</v>
      </c>
      <c r="H13" s="6"/>
      <c r="I13" s="7">
        <v>45</v>
      </c>
      <c r="J13" s="6">
        <v>56582</v>
      </c>
      <c r="K13" s="6"/>
      <c r="L13" s="33">
        <f t="shared" si="4"/>
        <v>1.3520000000000001</v>
      </c>
      <c r="M13" s="7">
        <v>57</v>
      </c>
      <c r="N13" s="6">
        <v>202459</v>
      </c>
      <c r="O13" s="6"/>
      <c r="P13" s="33">
        <f t="shared" si="5"/>
        <v>1.2430000000000001</v>
      </c>
      <c r="Q13" s="7">
        <v>87</v>
      </c>
      <c r="R13" s="230">
        <f t="shared" si="6"/>
        <v>0.15</v>
      </c>
      <c r="S13" s="6">
        <f t="shared" si="2"/>
        <v>2535722330</v>
      </c>
      <c r="T13" s="6">
        <f t="shared" si="3"/>
        <v>9073200085</v>
      </c>
      <c r="U13" s="8">
        <v>5.15</v>
      </c>
      <c r="V13" s="6">
        <v>8702</v>
      </c>
      <c r="W13" s="9">
        <v>120.84</v>
      </c>
    </row>
    <row r="14" spans="1:24" hidden="1">
      <c r="A14" s="5" t="s">
        <v>36</v>
      </c>
      <c r="B14" s="5" t="s">
        <v>37</v>
      </c>
      <c r="C14" s="5" t="s">
        <v>38</v>
      </c>
      <c r="D14" s="6">
        <v>6209</v>
      </c>
      <c r="E14" s="6">
        <f>ROUND(+G14/'FY19 Tax Levies_Rates by Class'!D14*1000,-2)</f>
        <v>224100</v>
      </c>
      <c r="F14" s="6"/>
      <c r="G14" s="6">
        <v>5054</v>
      </c>
      <c r="H14" s="6"/>
      <c r="I14" s="7">
        <v>172</v>
      </c>
      <c r="J14" s="6">
        <v>34664</v>
      </c>
      <c r="K14" s="6"/>
      <c r="L14" s="33">
        <f t="shared" si="4"/>
        <v>0.82799999999999996</v>
      </c>
      <c r="M14" s="7">
        <v>172</v>
      </c>
      <c r="N14" s="6">
        <v>96686</v>
      </c>
      <c r="O14" s="6"/>
      <c r="P14" s="33">
        <f t="shared" si="5"/>
        <v>0.59399999999999997</v>
      </c>
      <c r="Q14" s="7">
        <v>288</v>
      </c>
      <c r="R14" s="230">
        <f t="shared" si="6"/>
        <v>0.14599999999999999</v>
      </c>
      <c r="S14" s="6">
        <f t="shared" si="2"/>
        <v>215228776</v>
      </c>
      <c r="T14" s="6">
        <f t="shared" si="3"/>
        <v>600323374</v>
      </c>
      <c r="U14" s="8">
        <v>38.369999999999997</v>
      </c>
      <c r="V14" s="6">
        <v>162</v>
      </c>
      <c r="W14" s="9">
        <v>97.12</v>
      </c>
    </row>
    <row r="15" spans="1:24" hidden="1">
      <c r="A15" s="5" t="s">
        <v>39</v>
      </c>
      <c r="B15" s="5" t="s">
        <v>40</v>
      </c>
      <c r="C15" s="5" t="s">
        <v>14</v>
      </c>
      <c r="D15" s="6">
        <v>3226</v>
      </c>
      <c r="E15" s="6">
        <f>ROUND(+G15/'FY19 Tax Levies_Rates by Class'!D15*1000,-2)</f>
        <v>244800</v>
      </c>
      <c r="F15" s="6"/>
      <c r="G15" s="6">
        <v>5368</v>
      </c>
      <c r="H15" s="6"/>
      <c r="I15" s="7">
        <v>153</v>
      </c>
      <c r="J15" s="6">
        <v>31092</v>
      </c>
      <c r="K15" s="6"/>
      <c r="L15" s="33">
        <f t="shared" si="4"/>
        <v>0.74299999999999999</v>
      </c>
      <c r="M15" s="7">
        <v>221</v>
      </c>
      <c r="N15" s="6">
        <v>89346</v>
      </c>
      <c r="O15" s="6"/>
      <c r="P15" s="33">
        <f t="shared" si="5"/>
        <v>0.54800000000000004</v>
      </c>
      <c r="Q15" s="7">
        <v>304</v>
      </c>
      <c r="R15" s="230">
        <f t="shared" si="6"/>
        <v>0.17299999999999999</v>
      </c>
      <c r="S15" s="6">
        <f t="shared" si="2"/>
        <v>100302792</v>
      </c>
      <c r="T15" s="6">
        <f t="shared" si="3"/>
        <v>288230196</v>
      </c>
      <c r="U15" s="8">
        <v>23.7</v>
      </c>
      <c r="V15" s="6">
        <v>136</v>
      </c>
      <c r="W15" s="9">
        <v>64.760000000000005</v>
      </c>
    </row>
    <row r="16" spans="1:24" hidden="1">
      <c r="A16" s="5" t="s">
        <v>41</v>
      </c>
      <c r="B16" s="5" t="s">
        <v>42</v>
      </c>
      <c r="C16" s="5" t="s">
        <v>43</v>
      </c>
      <c r="D16" s="6">
        <v>1723</v>
      </c>
      <c r="E16" s="6">
        <f>ROUND(+G16/'FY19 Tax Levies_Rates by Class'!D16*1000,-2)</f>
        <v>253600</v>
      </c>
      <c r="F16" s="6"/>
      <c r="G16" s="6">
        <v>4352</v>
      </c>
      <c r="H16" s="6"/>
      <c r="I16" s="7">
        <v>220</v>
      </c>
      <c r="J16" s="6">
        <v>26164</v>
      </c>
      <c r="K16" s="6"/>
      <c r="L16" s="33">
        <f t="shared" si="4"/>
        <v>0.625</v>
      </c>
      <c r="M16" s="7">
        <v>277</v>
      </c>
      <c r="N16" s="6">
        <v>140312</v>
      </c>
      <c r="O16" s="6"/>
      <c r="P16" s="33">
        <f t="shared" si="5"/>
        <v>0.86099999999999999</v>
      </c>
      <c r="Q16" s="7">
        <v>177</v>
      </c>
      <c r="R16" s="230">
        <f t="shared" si="6"/>
        <v>0.16600000000000001</v>
      </c>
      <c r="S16" s="6">
        <f t="shared" si="2"/>
        <v>45080572</v>
      </c>
      <c r="T16" s="6">
        <f t="shared" si="3"/>
        <v>241757576</v>
      </c>
      <c r="U16" s="8">
        <v>40</v>
      </c>
      <c r="V16" s="6">
        <v>43</v>
      </c>
      <c r="W16" s="9">
        <v>83.06</v>
      </c>
    </row>
    <row r="17" spans="1:23" hidden="1">
      <c r="A17" s="5" t="s">
        <v>44</v>
      </c>
      <c r="B17" s="5" t="s">
        <v>45</v>
      </c>
      <c r="C17" s="5" t="s">
        <v>14</v>
      </c>
      <c r="D17" s="6">
        <v>17573</v>
      </c>
      <c r="E17" s="6">
        <f>ROUND(+G17/'FY19 Tax Levies_Rates by Class'!D17*1000,-2)</f>
        <v>452900</v>
      </c>
      <c r="F17" s="6"/>
      <c r="G17" s="6">
        <v>7373</v>
      </c>
      <c r="H17" s="6"/>
      <c r="I17" s="7">
        <v>63</v>
      </c>
      <c r="J17" s="6">
        <v>47416</v>
      </c>
      <c r="K17" s="6"/>
      <c r="L17" s="33">
        <f t="shared" si="4"/>
        <v>1.133</v>
      </c>
      <c r="M17" s="7">
        <v>92</v>
      </c>
      <c r="N17" s="6">
        <v>142817</v>
      </c>
      <c r="O17" s="6"/>
      <c r="P17" s="33">
        <f t="shared" si="5"/>
        <v>0.877</v>
      </c>
      <c r="Q17" s="7">
        <v>167</v>
      </c>
      <c r="R17" s="230">
        <f t="shared" si="6"/>
        <v>0.155</v>
      </c>
      <c r="S17" s="6">
        <f t="shared" si="2"/>
        <v>833241368</v>
      </c>
      <c r="T17" s="6">
        <f t="shared" si="3"/>
        <v>2509723141</v>
      </c>
      <c r="U17" s="8">
        <v>12.33</v>
      </c>
      <c r="V17" s="6">
        <v>1425</v>
      </c>
      <c r="W17" s="9">
        <v>81.38</v>
      </c>
    </row>
    <row r="18" spans="1:23" hidden="1">
      <c r="A18" s="5" t="s">
        <v>46</v>
      </c>
      <c r="B18" s="5" t="s">
        <v>47</v>
      </c>
      <c r="C18" s="5" t="s">
        <v>38</v>
      </c>
      <c r="D18" s="6">
        <v>11654</v>
      </c>
      <c r="E18" s="6">
        <f>ROUND(+G18/'FY19 Tax Levies_Rates by Class'!D18*1000,-2)</f>
        <v>163300</v>
      </c>
      <c r="F18" s="6"/>
      <c r="G18" s="6">
        <v>2849</v>
      </c>
      <c r="H18" s="6"/>
      <c r="I18" s="7">
        <v>315</v>
      </c>
      <c r="J18" s="6">
        <v>19444</v>
      </c>
      <c r="K18" s="6"/>
      <c r="L18" s="33">
        <f t="shared" si="4"/>
        <v>0.46500000000000002</v>
      </c>
      <c r="M18" s="7">
        <v>327</v>
      </c>
      <c r="N18" s="6">
        <v>57768</v>
      </c>
      <c r="O18" s="6"/>
      <c r="P18" s="33">
        <f t="shared" si="5"/>
        <v>0.35499999999999998</v>
      </c>
      <c r="Q18" s="7">
        <v>346</v>
      </c>
      <c r="R18" s="230">
        <f t="shared" si="6"/>
        <v>0.14699999999999999</v>
      </c>
      <c r="S18" s="6">
        <f t="shared" si="2"/>
        <v>226600376</v>
      </c>
      <c r="T18" s="6">
        <f t="shared" si="3"/>
        <v>673228272</v>
      </c>
      <c r="U18" s="8">
        <v>32.29</v>
      </c>
      <c r="V18" s="6">
        <v>361</v>
      </c>
      <c r="W18" s="9">
        <v>111.14</v>
      </c>
    </row>
    <row r="19" spans="1:23" hidden="1">
      <c r="A19" s="5" t="s">
        <v>48</v>
      </c>
      <c r="B19" s="5" t="s">
        <v>49</v>
      </c>
      <c r="C19" s="5" t="s">
        <v>17</v>
      </c>
      <c r="D19" s="6">
        <v>44284</v>
      </c>
      <c r="E19" s="6">
        <f>ROUND(+G19/'FY19 Tax Levies_Rates by Class'!D19*1000,-2)</f>
        <v>313000</v>
      </c>
      <c r="F19" s="6"/>
      <c r="G19" s="6">
        <v>4432</v>
      </c>
      <c r="H19" s="6"/>
      <c r="I19" s="7">
        <v>219</v>
      </c>
      <c r="J19" s="6">
        <v>31222</v>
      </c>
      <c r="K19" s="6"/>
      <c r="L19" s="33">
        <f t="shared" si="4"/>
        <v>0.746</v>
      </c>
      <c r="M19" s="7">
        <v>220</v>
      </c>
      <c r="N19" s="6">
        <v>96346</v>
      </c>
      <c r="O19" s="6"/>
      <c r="P19" s="33">
        <f t="shared" si="5"/>
        <v>0.59099999999999997</v>
      </c>
      <c r="Q19" s="7">
        <v>289</v>
      </c>
      <c r="R19" s="230">
        <f t="shared" si="6"/>
        <v>0.14199999999999999</v>
      </c>
      <c r="S19" s="6">
        <f t="shared" si="2"/>
        <v>1382635048</v>
      </c>
      <c r="T19" s="6">
        <f t="shared" si="3"/>
        <v>4266586264</v>
      </c>
      <c r="U19" s="8">
        <v>26.81</v>
      </c>
      <c r="V19" s="6">
        <v>1652</v>
      </c>
      <c r="W19" s="9">
        <v>201</v>
      </c>
    </row>
    <row r="20" spans="1:23" hidden="1">
      <c r="A20" s="5" t="s">
        <v>50</v>
      </c>
      <c r="B20" s="5" t="s">
        <v>51</v>
      </c>
      <c r="C20" s="5" t="s">
        <v>38</v>
      </c>
      <c r="D20" s="6">
        <v>16516</v>
      </c>
      <c r="E20" s="6">
        <f>ROUND(+G20/'FY19 Tax Levies_Rates by Class'!D20*1000,-2)</f>
        <v>263300</v>
      </c>
      <c r="F20" s="6"/>
      <c r="G20" s="6">
        <v>4850</v>
      </c>
      <c r="H20" s="6"/>
      <c r="I20" s="7">
        <v>186</v>
      </c>
      <c r="J20" s="6">
        <v>33397</v>
      </c>
      <c r="K20" s="6"/>
      <c r="L20" s="33">
        <f t="shared" si="4"/>
        <v>0.79800000000000004</v>
      </c>
      <c r="M20" s="7">
        <v>191</v>
      </c>
      <c r="N20" s="6">
        <v>123695</v>
      </c>
      <c r="O20" s="6"/>
      <c r="P20" s="33">
        <f t="shared" si="5"/>
        <v>0.75900000000000001</v>
      </c>
      <c r="Q20" s="7">
        <v>219</v>
      </c>
      <c r="R20" s="230">
        <f t="shared" si="6"/>
        <v>0.14499999999999999</v>
      </c>
      <c r="S20" s="6">
        <f t="shared" si="2"/>
        <v>551584852</v>
      </c>
      <c r="T20" s="6">
        <f t="shared" si="3"/>
        <v>2042946620</v>
      </c>
      <c r="U20" s="8">
        <v>15.48</v>
      </c>
      <c r="V20" s="6">
        <v>1067</v>
      </c>
      <c r="W20" s="9">
        <v>116.57</v>
      </c>
    </row>
    <row r="21" spans="1:23" hidden="1">
      <c r="A21" s="5" t="s">
        <v>52</v>
      </c>
      <c r="B21" s="5" t="s">
        <v>53</v>
      </c>
      <c r="C21" s="5" t="s">
        <v>54</v>
      </c>
      <c r="D21" s="6">
        <v>4498</v>
      </c>
      <c r="E21" s="6">
        <f>ROUND(+G21/'FY19 Tax Levies_Rates by Class'!D21*1000,-2)</f>
        <v>307100</v>
      </c>
      <c r="F21" s="6"/>
      <c r="G21" s="6">
        <v>5524</v>
      </c>
      <c r="H21" s="6"/>
      <c r="I21" s="7">
        <v>141</v>
      </c>
      <c r="J21" s="6">
        <v>32690</v>
      </c>
      <c r="K21" s="6"/>
      <c r="L21" s="33">
        <f t="shared" si="4"/>
        <v>0.78100000000000003</v>
      </c>
      <c r="M21" s="7">
        <v>202</v>
      </c>
      <c r="N21" s="6">
        <v>183184</v>
      </c>
      <c r="O21" s="6"/>
      <c r="P21" s="33">
        <f t="shared" si="5"/>
        <v>1.125</v>
      </c>
      <c r="Q21" s="7">
        <v>108</v>
      </c>
      <c r="R21" s="230">
        <f t="shared" si="6"/>
        <v>0.16900000000000001</v>
      </c>
      <c r="S21" s="6">
        <f t="shared" si="2"/>
        <v>147039620</v>
      </c>
      <c r="T21" s="6">
        <f t="shared" si="3"/>
        <v>823961632</v>
      </c>
      <c r="U21" s="8">
        <v>4.29</v>
      </c>
      <c r="V21" s="6">
        <v>1048</v>
      </c>
      <c r="W21" s="9">
        <v>33.6</v>
      </c>
    </row>
    <row r="22" spans="1:23" hidden="1">
      <c r="A22" s="5" t="s">
        <v>55</v>
      </c>
      <c r="B22" s="5" t="s">
        <v>56</v>
      </c>
      <c r="C22" s="5" t="s">
        <v>14</v>
      </c>
      <c r="D22" s="6">
        <v>8001</v>
      </c>
      <c r="E22" s="6">
        <f>ROUND(+G22/'FY19 Tax Levies_Rates by Class'!D22*1000,-2)</f>
        <v>332600</v>
      </c>
      <c r="F22" s="6"/>
      <c r="G22" s="6">
        <v>4534</v>
      </c>
      <c r="H22" s="6"/>
      <c r="I22" s="7">
        <v>211</v>
      </c>
      <c r="J22" s="6">
        <v>32658</v>
      </c>
      <c r="K22" s="6"/>
      <c r="L22" s="33">
        <f t="shared" si="4"/>
        <v>0.78</v>
      </c>
      <c r="M22" s="7">
        <v>203</v>
      </c>
      <c r="N22" s="6">
        <v>137858</v>
      </c>
      <c r="O22" s="6"/>
      <c r="P22" s="33">
        <f t="shared" si="5"/>
        <v>0.84599999999999997</v>
      </c>
      <c r="Q22" s="7">
        <v>186</v>
      </c>
      <c r="R22" s="230">
        <f t="shared" si="6"/>
        <v>0.13900000000000001</v>
      </c>
      <c r="S22" s="6">
        <f t="shared" si="2"/>
        <v>261296658</v>
      </c>
      <c r="T22" s="6">
        <f t="shared" si="3"/>
        <v>1103001858</v>
      </c>
      <c r="U22" s="8">
        <v>8.92</v>
      </c>
      <c r="V22" s="6">
        <v>897</v>
      </c>
      <c r="W22" s="9">
        <v>50.96</v>
      </c>
    </row>
    <row r="23" spans="1:23" hidden="1">
      <c r="A23" s="40" t="s">
        <v>57</v>
      </c>
      <c r="B23" s="40" t="s">
        <v>58</v>
      </c>
      <c r="C23" s="40" t="s">
        <v>59</v>
      </c>
      <c r="D23" s="41">
        <v>44331</v>
      </c>
      <c r="E23" s="42" t="s">
        <v>737</v>
      </c>
      <c r="F23" s="41"/>
      <c r="G23" s="41" t="s">
        <v>60</v>
      </c>
      <c r="H23" s="41"/>
      <c r="I23" s="42" t="s">
        <v>737</v>
      </c>
      <c r="J23" s="41">
        <v>37848</v>
      </c>
      <c r="K23" s="41"/>
      <c r="L23" s="47">
        <f t="shared" si="4"/>
        <v>0.90400000000000003</v>
      </c>
      <c r="M23" s="48">
        <v>137</v>
      </c>
      <c r="N23" s="41">
        <v>308251</v>
      </c>
      <c r="O23" s="41"/>
      <c r="P23" s="47">
        <f t="shared" si="5"/>
        <v>1.8919999999999999</v>
      </c>
      <c r="Q23" s="48">
        <v>44</v>
      </c>
      <c r="R23" s="231" t="s">
        <v>737</v>
      </c>
      <c r="S23" s="41">
        <f t="shared" si="2"/>
        <v>1677839688</v>
      </c>
      <c r="T23" s="41">
        <f t="shared" si="3"/>
        <v>13665075081</v>
      </c>
      <c r="U23" s="8">
        <v>59.8</v>
      </c>
      <c r="V23" s="6">
        <v>741</v>
      </c>
      <c r="W23" s="9">
        <v>447.08</v>
      </c>
    </row>
    <row r="24" spans="1:23" hidden="1">
      <c r="A24" s="5" t="s">
        <v>61</v>
      </c>
      <c r="B24" s="5" t="s">
        <v>62</v>
      </c>
      <c r="C24" s="5" t="s">
        <v>38</v>
      </c>
      <c r="D24" s="6">
        <v>5496</v>
      </c>
      <c r="E24" s="6">
        <f>ROUND(+G24/'FY19 Tax Levies_Rates by Class'!D24*1000,-2)</f>
        <v>210200</v>
      </c>
      <c r="F24" s="6"/>
      <c r="G24" s="6">
        <v>3808</v>
      </c>
      <c r="H24" s="6"/>
      <c r="I24" s="7">
        <v>261</v>
      </c>
      <c r="J24" s="6">
        <v>25147</v>
      </c>
      <c r="K24" s="6"/>
      <c r="L24" s="33">
        <f t="shared" si="4"/>
        <v>0.60099999999999998</v>
      </c>
      <c r="M24" s="7">
        <v>289</v>
      </c>
      <c r="N24" s="6">
        <v>78469</v>
      </c>
      <c r="O24" s="6"/>
      <c r="P24" s="33">
        <f t="shared" si="5"/>
        <v>0.48199999999999998</v>
      </c>
      <c r="Q24" s="7">
        <v>322</v>
      </c>
      <c r="R24" s="230">
        <f t="shared" si="6"/>
        <v>0.151</v>
      </c>
      <c r="S24" s="6">
        <f t="shared" si="2"/>
        <v>138207912</v>
      </c>
      <c r="T24" s="6">
        <f t="shared" si="3"/>
        <v>431265624</v>
      </c>
      <c r="U24" s="8">
        <v>44.33</v>
      </c>
      <c r="V24" s="6">
        <v>124</v>
      </c>
      <c r="W24" s="9">
        <v>117.02</v>
      </c>
    </row>
    <row r="25" spans="1:23" hidden="1">
      <c r="A25" s="5" t="s">
        <v>63</v>
      </c>
      <c r="B25" s="5" t="s">
        <v>64</v>
      </c>
      <c r="C25" s="5" t="s">
        <v>20</v>
      </c>
      <c r="D25" s="6">
        <v>1762</v>
      </c>
      <c r="E25" s="6">
        <f>ROUND(+G25/'FY19 Tax Levies_Rates by Class'!D25*1000,-2)</f>
        <v>234900</v>
      </c>
      <c r="F25" s="6"/>
      <c r="G25" s="6">
        <v>2600</v>
      </c>
      <c r="H25" s="6"/>
      <c r="I25" s="7">
        <v>322</v>
      </c>
      <c r="J25" s="6">
        <v>27292</v>
      </c>
      <c r="K25" s="6"/>
      <c r="L25" s="33">
        <f t="shared" si="4"/>
        <v>0.65200000000000002</v>
      </c>
      <c r="M25" s="7">
        <v>267</v>
      </c>
      <c r="N25" s="6">
        <v>294444</v>
      </c>
      <c r="O25" s="6"/>
      <c r="P25" s="33">
        <f t="shared" si="5"/>
        <v>1.8080000000000001</v>
      </c>
      <c r="Q25" s="7">
        <v>47</v>
      </c>
      <c r="R25" s="230">
        <f t="shared" si="6"/>
        <v>9.5000000000000001E-2</v>
      </c>
      <c r="S25" s="6">
        <f t="shared" si="2"/>
        <v>48088504</v>
      </c>
      <c r="T25" s="6">
        <f t="shared" si="3"/>
        <v>518810328</v>
      </c>
      <c r="U25" s="8">
        <v>46.06</v>
      </c>
      <c r="V25" s="6">
        <v>38</v>
      </c>
      <c r="W25" s="9">
        <v>85.26</v>
      </c>
    </row>
    <row r="26" spans="1:23" hidden="1">
      <c r="A26" s="5" t="s">
        <v>65</v>
      </c>
      <c r="B26" s="5" t="s">
        <v>66</v>
      </c>
      <c r="C26" s="5" t="s">
        <v>14</v>
      </c>
      <c r="D26" s="6">
        <v>14171</v>
      </c>
      <c r="E26" s="6">
        <f>ROUND(+G26/'FY19 Tax Levies_Rates by Class'!D26*1000,-2)</f>
        <v>728500</v>
      </c>
      <c r="F26" s="6"/>
      <c r="G26" s="6">
        <v>9442</v>
      </c>
      <c r="H26" s="6"/>
      <c r="I26" s="7">
        <v>34</v>
      </c>
      <c r="J26" s="6">
        <v>63336</v>
      </c>
      <c r="K26" s="6"/>
      <c r="L26" s="33">
        <f t="shared" si="4"/>
        <v>1.5129999999999999</v>
      </c>
      <c r="M26" s="7">
        <v>42</v>
      </c>
      <c r="N26" s="6">
        <v>247247</v>
      </c>
      <c r="O26" s="6"/>
      <c r="P26" s="33">
        <f t="shared" si="5"/>
        <v>1.518</v>
      </c>
      <c r="Q26" s="7">
        <v>61</v>
      </c>
      <c r="R26" s="230">
        <f t="shared" si="6"/>
        <v>0.14899999999999999</v>
      </c>
      <c r="S26" s="6">
        <f t="shared" si="2"/>
        <v>897534456</v>
      </c>
      <c r="T26" s="6">
        <f t="shared" si="3"/>
        <v>3503737237</v>
      </c>
      <c r="U26" s="8">
        <v>13.66</v>
      </c>
      <c r="V26" s="6">
        <v>1037</v>
      </c>
      <c r="W26" s="9">
        <v>86.52</v>
      </c>
    </row>
    <row r="27" spans="1:23" hidden="1">
      <c r="A27" s="5" t="s">
        <v>67</v>
      </c>
      <c r="B27" s="5" t="s">
        <v>68</v>
      </c>
      <c r="C27" s="5" t="s">
        <v>31</v>
      </c>
      <c r="D27" s="6">
        <v>14929</v>
      </c>
      <c r="E27" s="6">
        <f>ROUND(+G27/'FY19 Tax Levies_Rates by Class'!D27*1000,-2)</f>
        <v>269700</v>
      </c>
      <c r="F27" s="6"/>
      <c r="G27" s="6">
        <v>4940</v>
      </c>
      <c r="H27" s="6"/>
      <c r="I27" s="7">
        <v>179</v>
      </c>
      <c r="J27" s="6">
        <v>33107</v>
      </c>
      <c r="K27" s="6"/>
      <c r="L27" s="33">
        <f t="shared" si="4"/>
        <v>0.79100000000000004</v>
      </c>
      <c r="M27" s="7">
        <v>196</v>
      </c>
      <c r="N27" s="6">
        <v>97679</v>
      </c>
      <c r="O27" s="6"/>
      <c r="P27" s="33">
        <f t="shared" si="5"/>
        <v>0.6</v>
      </c>
      <c r="Q27" s="7">
        <v>283</v>
      </c>
      <c r="R27" s="230">
        <f t="shared" si="6"/>
        <v>0.14899999999999999</v>
      </c>
      <c r="S27" s="6">
        <f t="shared" si="2"/>
        <v>494254403</v>
      </c>
      <c r="T27" s="6">
        <f t="shared" si="3"/>
        <v>1458249791</v>
      </c>
      <c r="U27" s="8">
        <v>52.64</v>
      </c>
      <c r="V27" s="6">
        <v>284</v>
      </c>
      <c r="W27" s="9">
        <v>163.03</v>
      </c>
    </row>
    <row r="28" spans="1:23" hidden="1">
      <c r="A28" s="5" t="s">
        <v>69</v>
      </c>
      <c r="B28" s="5" t="s">
        <v>70</v>
      </c>
      <c r="C28" s="5" t="s">
        <v>54</v>
      </c>
      <c r="D28" s="6">
        <v>16891</v>
      </c>
      <c r="E28" s="6">
        <f>ROUND(+G28/'FY19 Tax Levies_Rates by Class'!D28*1000,-2)</f>
        <v>315800</v>
      </c>
      <c r="F28" s="6"/>
      <c r="G28" s="6">
        <v>4488</v>
      </c>
      <c r="H28" s="6"/>
      <c r="I28" s="7">
        <v>216</v>
      </c>
      <c r="J28" s="6">
        <v>34147</v>
      </c>
      <c r="K28" s="6"/>
      <c r="L28" s="33">
        <f t="shared" si="4"/>
        <v>0.81599999999999995</v>
      </c>
      <c r="M28" s="7">
        <v>181</v>
      </c>
      <c r="N28" s="6">
        <v>136568</v>
      </c>
      <c r="O28" s="6"/>
      <c r="P28" s="33">
        <f t="shared" si="5"/>
        <v>0.83799999999999997</v>
      </c>
      <c r="Q28" s="7">
        <v>189</v>
      </c>
      <c r="R28" s="230">
        <f t="shared" si="6"/>
        <v>0.13100000000000001</v>
      </c>
      <c r="S28" s="6">
        <f t="shared" si="2"/>
        <v>576776977</v>
      </c>
      <c r="T28" s="6">
        <f t="shared" si="3"/>
        <v>2306770088</v>
      </c>
      <c r="U28" s="8">
        <v>18.350000000000001</v>
      </c>
      <c r="V28" s="6">
        <v>920</v>
      </c>
      <c r="W28" s="9">
        <v>99.52</v>
      </c>
    </row>
    <row r="29" spans="1:23" hidden="1">
      <c r="A29" s="5" t="s">
        <v>71</v>
      </c>
      <c r="B29" s="5" t="s">
        <v>72</v>
      </c>
      <c r="C29" s="5" t="s">
        <v>14</v>
      </c>
      <c r="D29" s="6">
        <v>25584</v>
      </c>
      <c r="E29" s="6">
        <f>ROUND(+G29/'FY19 Tax Levies_Rates by Class'!D29*1000,-2)</f>
        <v>1090000</v>
      </c>
      <c r="F29" s="6"/>
      <c r="G29" s="6">
        <v>12720</v>
      </c>
      <c r="H29" s="6"/>
      <c r="I29" s="7">
        <v>11</v>
      </c>
      <c r="J29" s="6">
        <v>81528</v>
      </c>
      <c r="K29" s="6"/>
      <c r="L29" s="33">
        <f t="shared" si="4"/>
        <v>1.948</v>
      </c>
      <c r="M29" s="7">
        <v>25</v>
      </c>
      <c r="N29" s="6">
        <v>270980</v>
      </c>
      <c r="O29" s="6"/>
      <c r="P29" s="33">
        <f t="shared" si="5"/>
        <v>1.663</v>
      </c>
      <c r="Q29" s="7">
        <v>55</v>
      </c>
      <c r="R29" s="230">
        <f t="shared" si="6"/>
        <v>0.156</v>
      </c>
      <c r="S29" s="6">
        <f t="shared" si="2"/>
        <v>2085812352</v>
      </c>
      <c r="T29" s="6">
        <f t="shared" si="3"/>
        <v>6932752320</v>
      </c>
      <c r="U29" s="8">
        <v>4.6500000000000004</v>
      </c>
      <c r="V29" s="6">
        <v>5502</v>
      </c>
      <c r="W29" s="9">
        <v>82.35</v>
      </c>
    </row>
    <row r="30" spans="1:23" hidden="1">
      <c r="A30" s="5" t="s">
        <v>73</v>
      </c>
      <c r="B30" s="5" t="s">
        <v>74</v>
      </c>
      <c r="C30" s="5" t="s">
        <v>17</v>
      </c>
      <c r="D30" s="6">
        <v>6658</v>
      </c>
      <c r="E30" s="6">
        <f>ROUND(+G30/'FY19 Tax Levies_Rates by Class'!D30*1000,-2)</f>
        <v>362900</v>
      </c>
      <c r="F30" s="6"/>
      <c r="G30" s="6">
        <v>5313</v>
      </c>
      <c r="H30" s="6"/>
      <c r="I30" s="7">
        <v>157</v>
      </c>
      <c r="J30" s="6">
        <v>35443</v>
      </c>
      <c r="K30" s="6"/>
      <c r="L30" s="33">
        <f t="shared" si="4"/>
        <v>0.84699999999999998</v>
      </c>
      <c r="M30" s="7">
        <v>159</v>
      </c>
      <c r="N30" s="6">
        <v>116043</v>
      </c>
      <c r="O30" s="6"/>
      <c r="P30" s="33">
        <f t="shared" si="5"/>
        <v>0.71199999999999997</v>
      </c>
      <c r="Q30" s="7">
        <v>233</v>
      </c>
      <c r="R30" s="230">
        <f t="shared" si="6"/>
        <v>0.15</v>
      </c>
      <c r="S30" s="6">
        <f t="shared" si="2"/>
        <v>235979494</v>
      </c>
      <c r="T30" s="6">
        <f t="shared" si="3"/>
        <v>772614294</v>
      </c>
      <c r="U30" s="8">
        <v>16.510000000000002</v>
      </c>
      <c r="V30" s="6">
        <v>403</v>
      </c>
      <c r="W30" s="9">
        <v>63.86</v>
      </c>
    </row>
    <row r="31" spans="1:23" hidden="1">
      <c r="A31" s="5" t="s">
        <v>75</v>
      </c>
      <c r="B31" s="5" t="s">
        <v>76</v>
      </c>
      <c r="C31" s="5" t="s">
        <v>38</v>
      </c>
      <c r="D31" s="6">
        <v>3020</v>
      </c>
      <c r="E31" s="6">
        <f>ROUND(+G31/'FY19 Tax Levies_Rates by Class'!D31*1000,-2)</f>
        <v>418900</v>
      </c>
      <c r="F31" s="6"/>
      <c r="G31" s="6">
        <v>6300</v>
      </c>
      <c r="H31" s="6"/>
      <c r="I31" s="7">
        <v>101</v>
      </c>
      <c r="J31" s="6">
        <v>51247</v>
      </c>
      <c r="K31" s="6"/>
      <c r="L31" s="33">
        <f t="shared" si="4"/>
        <v>1.224</v>
      </c>
      <c r="M31" s="7">
        <v>75</v>
      </c>
      <c r="N31" s="6">
        <v>198755</v>
      </c>
      <c r="O31" s="6"/>
      <c r="P31" s="33">
        <f t="shared" si="5"/>
        <v>1.22</v>
      </c>
      <c r="Q31" s="7">
        <v>93</v>
      </c>
      <c r="R31" s="230">
        <f t="shared" si="6"/>
        <v>0.123</v>
      </c>
      <c r="S31" s="6">
        <f t="shared" si="2"/>
        <v>154765940</v>
      </c>
      <c r="T31" s="6">
        <f t="shared" si="3"/>
        <v>600240100</v>
      </c>
      <c r="U31" s="8">
        <v>12.97</v>
      </c>
      <c r="V31" s="6">
        <v>233</v>
      </c>
      <c r="W31" s="9">
        <v>44.93</v>
      </c>
    </row>
    <row r="32" spans="1:23" hidden="1">
      <c r="A32" s="5" t="s">
        <v>77</v>
      </c>
      <c r="B32" s="5" t="s">
        <v>78</v>
      </c>
      <c r="C32" s="5" t="s">
        <v>43</v>
      </c>
      <c r="D32" s="6">
        <v>2101</v>
      </c>
      <c r="E32" s="6">
        <f>ROUND(+G32/'FY19 Tax Levies_Rates by Class'!D32*1000,-2)</f>
        <v>215900</v>
      </c>
      <c r="F32" s="6"/>
      <c r="G32" s="6">
        <v>4240</v>
      </c>
      <c r="H32" s="6"/>
      <c r="I32" s="7">
        <v>224</v>
      </c>
      <c r="J32" s="6">
        <v>28992</v>
      </c>
      <c r="K32" s="6"/>
      <c r="L32" s="33">
        <f t="shared" si="4"/>
        <v>0.69299999999999995</v>
      </c>
      <c r="M32" s="7">
        <v>248</v>
      </c>
      <c r="N32" s="6">
        <v>103277</v>
      </c>
      <c r="O32" s="6"/>
      <c r="P32" s="33">
        <f t="shared" si="5"/>
        <v>0.63400000000000001</v>
      </c>
      <c r="Q32" s="7">
        <v>268</v>
      </c>
      <c r="R32" s="230">
        <f t="shared" si="6"/>
        <v>0.14599999999999999</v>
      </c>
      <c r="S32" s="6">
        <f t="shared" si="2"/>
        <v>60912192</v>
      </c>
      <c r="T32" s="6">
        <f t="shared" si="3"/>
        <v>216984977</v>
      </c>
      <c r="U32" s="8">
        <v>23.39</v>
      </c>
      <c r="V32" s="6">
        <v>90</v>
      </c>
      <c r="W32" s="9">
        <v>57.33</v>
      </c>
    </row>
    <row r="33" spans="1:23" hidden="1">
      <c r="A33" s="5" t="s">
        <v>79</v>
      </c>
      <c r="B33" s="5" t="s">
        <v>80</v>
      </c>
      <c r="C33" s="5" t="s">
        <v>28</v>
      </c>
      <c r="D33" s="6">
        <v>41186</v>
      </c>
      <c r="E33" s="6">
        <f>ROUND(+G33/'FY19 Tax Levies_Rates by Class'!D33*1000,-2)</f>
        <v>511800</v>
      </c>
      <c r="F33" s="6"/>
      <c r="G33" s="6">
        <v>6761</v>
      </c>
      <c r="H33" s="6"/>
      <c r="I33" s="7">
        <v>77</v>
      </c>
      <c r="J33" s="6">
        <v>42387</v>
      </c>
      <c r="K33" s="6"/>
      <c r="L33" s="33">
        <f t="shared" si="4"/>
        <v>1.0129999999999999</v>
      </c>
      <c r="M33" s="7">
        <v>107</v>
      </c>
      <c r="N33" s="6">
        <v>149215</v>
      </c>
      <c r="O33" s="6"/>
      <c r="P33" s="33">
        <f t="shared" si="5"/>
        <v>0.91600000000000004</v>
      </c>
      <c r="Q33" s="7">
        <v>158</v>
      </c>
      <c r="R33" s="230">
        <f t="shared" si="6"/>
        <v>0.16</v>
      </c>
      <c r="S33" s="6">
        <f t="shared" si="2"/>
        <v>1745750982</v>
      </c>
      <c r="T33" s="6">
        <f t="shared" si="3"/>
        <v>6145568990</v>
      </c>
      <c r="U33" s="8">
        <v>15.09</v>
      </c>
      <c r="V33" s="6">
        <v>2729</v>
      </c>
      <c r="W33" s="9">
        <v>149.24</v>
      </c>
    </row>
    <row r="34" spans="1:23" hidden="1">
      <c r="A34" s="5" t="s">
        <v>81</v>
      </c>
      <c r="B34" s="5" t="s">
        <v>82</v>
      </c>
      <c r="C34" s="5" t="s">
        <v>14</v>
      </c>
      <c r="D34" s="6">
        <v>42683</v>
      </c>
      <c r="E34" s="6">
        <f>ROUND(+G34/'FY19 Tax Levies_Rates by Class'!D34*1000,-2)</f>
        <v>395300</v>
      </c>
      <c r="F34" s="6"/>
      <c r="G34" s="6">
        <v>5328</v>
      </c>
      <c r="H34" s="6"/>
      <c r="I34" s="7">
        <v>155</v>
      </c>
      <c r="J34" s="6">
        <v>35888</v>
      </c>
      <c r="K34" s="6"/>
      <c r="L34" s="33">
        <f t="shared" si="4"/>
        <v>0.85699999999999998</v>
      </c>
      <c r="M34" s="7">
        <v>155</v>
      </c>
      <c r="N34" s="6">
        <v>143714</v>
      </c>
      <c r="O34" s="6"/>
      <c r="P34" s="33">
        <f t="shared" si="5"/>
        <v>0.88200000000000001</v>
      </c>
      <c r="Q34" s="7">
        <v>165</v>
      </c>
      <c r="R34" s="230">
        <f t="shared" si="6"/>
        <v>0.14799999999999999</v>
      </c>
      <c r="S34" s="6">
        <f t="shared" si="2"/>
        <v>1531807504</v>
      </c>
      <c r="T34" s="6">
        <f t="shared" si="3"/>
        <v>6134144662</v>
      </c>
      <c r="U34" s="8">
        <v>25.57</v>
      </c>
      <c r="V34" s="6">
        <v>1669</v>
      </c>
      <c r="W34" s="9">
        <v>227.23</v>
      </c>
    </row>
    <row r="35" spans="1:23" hidden="1">
      <c r="A35" s="5" t="s">
        <v>83</v>
      </c>
      <c r="B35" s="5" t="s">
        <v>84</v>
      </c>
      <c r="C35" s="5" t="s">
        <v>38</v>
      </c>
      <c r="D35" s="6">
        <v>9104</v>
      </c>
      <c r="E35" s="6">
        <f>ROUND(+G35/'FY19 Tax Levies_Rates by Class'!D35*1000,-2)</f>
        <v>286700</v>
      </c>
      <c r="F35" s="6"/>
      <c r="G35" s="6">
        <v>5421</v>
      </c>
      <c r="H35" s="6"/>
      <c r="I35" s="7">
        <v>150</v>
      </c>
      <c r="J35" s="6">
        <v>29806</v>
      </c>
      <c r="K35" s="6"/>
      <c r="L35" s="33">
        <f t="shared" si="4"/>
        <v>0.71199999999999997</v>
      </c>
      <c r="M35" s="7">
        <v>233</v>
      </c>
      <c r="N35" s="6">
        <v>98256</v>
      </c>
      <c r="O35" s="6"/>
      <c r="P35" s="33">
        <f t="shared" si="5"/>
        <v>0.60299999999999998</v>
      </c>
      <c r="Q35" s="7">
        <v>282</v>
      </c>
      <c r="R35" s="230">
        <f t="shared" si="6"/>
        <v>0.182</v>
      </c>
      <c r="S35" s="6">
        <f t="shared" si="2"/>
        <v>271353824</v>
      </c>
      <c r="T35" s="6">
        <f t="shared" si="3"/>
        <v>894522624</v>
      </c>
      <c r="U35" s="8">
        <v>11.08</v>
      </c>
      <c r="V35" s="6">
        <v>822</v>
      </c>
      <c r="W35" s="9">
        <v>46.6</v>
      </c>
    </row>
    <row r="36" spans="1:23" hidden="1">
      <c r="A36" s="5" t="s">
        <v>85</v>
      </c>
      <c r="B36" s="5" t="s">
        <v>86</v>
      </c>
      <c r="C36" s="5" t="s">
        <v>23</v>
      </c>
      <c r="D36" s="6">
        <v>1259</v>
      </c>
      <c r="E36" s="6">
        <f>ROUND(+G36/'FY19 Tax Levies_Rates by Class'!D36*1000,-2)</f>
        <v>219300</v>
      </c>
      <c r="F36" s="6"/>
      <c r="G36" s="6">
        <v>3775</v>
      </c>
      <c r="H36" s="6"/>
      <c r="I36" s="7">
        <v>267</v>
      </c>
      <c r="J36" s="6">
        <v>28952</v>
      </c>
      <c r="K36" s="6"/>
      <c r="L36" s="33">
        <f t="shared" si="4"/>
        <v>0.69199999999999995</v>
      </c>
      <c r="M36" s="7">
        <v>249</v>
      </c>
      <c r="N36" s="6">
        <v>138439</v>
      </c>
      <c r="O36" s="6"/>
      <c r="P36" s="33">
        <f t="shared" si="5"/>
        <v>0.85</v>
      </c>
      <c r="Q36" s="7">
        <v>183</v>
      </c>
      <c r="R36" s="230">
        <f t="shared" si="6"/>
        <v>0.13</v>
      </c>
      <c r="S36" s="6">
        <f t="shared" si="2"/>
        <v>36450568</v>
      </c>
      <c r="T36" s="6">
        <f t="shared" si="3"/>
        <v>174294701</v>
      </c>
      <c r="U36" s="8">
        <v>51.57</v>
      </c>
      <c r="V36" s="6">
        <v>24</v>
      </c>
      <c r="W36" s="9">
        <v>87.81</v>
      </c>
    </row>
    <row r="37" spans="1:23" hidden="1">
      <c r="A37" s="5" t="s">
        <v>87</v>
      </c>
      <c r="B37" s="5" t="s">
        <v>88</v>
      </c>
      <c r="C37" s="5" t="s">
        <v>38</v>
      </c>
      <c r="D37" s="6">
        <v>5180</v>
      </c>
      <c r="E37" s="6">
        <f>ROUND(+G37/'FY19 Tax Levies_Rates by Class'!D37*1000,-2)</f>
        <v>528000</v>
      </c>
      <c r="F37" s="6"/>
      <c r="G37" s="6">
        <v>10809</v>
      </c>
      <c r="H37" s="6"/>
      <c r="I37" s="7">
        <v>20</v>
      </c>
      <c r="J37" s="6">
        <v>75140</v>
      </c>
      <c r="K37" s="6"/>
      <c r="L37" s="33">
        <f t="shared" si="4"/>
        <v>1.7949999999999999</v>
      </c>
      <c r="M37" s="7">
        <v>30</v>
      </c>
      <c r="N37" s="6">
        <v>194501</v>
      </c>
      <c r="O37" s="6"/>
      <c r="P37" s="33">
        <f t="shared" si="5"/>
        <v>1.194</v>
      </c>
      <c r="Q37" s="7">
        <v>97</v>
      </c>
      <c r="R37" s="230">
        <f t="shared" si="6"/>
        <v>0.14399999999999999</v>
      </c>
      <c r="S37" s="6">
        <f t="shared" si="2"/>
        <v>389225200</v>
      </c>
      <c r="T37" s="6">
        <f t="shared" si="3"/>
        <v>1007515180</v>
      </c>
      <c r="U37" s="8">
        <v>19.95</v>
      </c>
      <c r="V37" s="6">
        <v>260</v>
      </c>
      <c r="W37" s="9">
        <v>64.87</v>
      </c>
    </row>
    <row r="38" spans="1:23" hidden="1">
      <c r="A38" s="40" t="s">
        <v>89</v>
      </c>
      <c r="B38" s="40" t="s">
        <v>90</v>
      </c>
      <c r="C38" s="40" t="s">
        <v>91</v>
      </c>
      <c r="D38" s="41">
        <v>667137</v>
      </c>
      <c r="E38" s="42" t="s">
        <v>737</v>
      </c>
      <c r="F38" s="41"/>
      <c r="G38" s="41" t="s">
        <v>60</v>
      </c>
      <c r="H38" s="41"/>
      <c r="I38" s="42" t="s">
        <v>737</v>
      </c>
      <c r="J38" s="41">
        <v>45453</v>
      </c>
      <c r="K38" s="41"/>
      <c r="L38" s="47">
        <f t="shared" si="4"/>
        <v>1.0860000000000001</v>
      </c>
      <c r="M38" s="48">
        <v>98</v>
      </c>
      <c r="N38" s="41">
        <v>215212</v>
      </c>
      <c r="O38" s="41"/>
      <c r="P38" s="47">
        <f t="shared" si="5"/>
        <v>1.321</v>
      </c>
      <c r="Q38" s="48">
        <v>77</v>
      </c>
      <c r="R38" s="231" t="s">
        <v>737</v>
      </c>
      <c r="S38" s="41">
        <f t="shared" si="2"/>
        <v>30323378061</v>
      </c>
      <c r="T38" s="41">
        <f t="shared" si="3"/>
        <v>143575888044</v>
      </c>
      <c r="U38" s="8">
        <v>48.28</v>
      </c>
      <c r="V38" s="6">
        <v>13818</v>
      </c>
      <c r="W38" s="9">
        <v>923.52</v>
      </c>
    </row>
    <row r="39" spans="1:23" hidden="1">
      <c r="A39" s="5" t="s">
        <v>92</v>
      </c>
      <c r="B39" s="5" t="s">
        <v>93</v>
      </c>
      <c r="C39" s="5" t="s">
        <v>59</v>
      </c>
      <c r="D39" s="6">
        <v>19681</v>
      </c>
      <c r="E39" s="6">
        <f>ROUND(+G39/'FY19 Tax Levies_Rates by Class'!D39*1000,-2)</f>
        <v>449300</v>
      </c>
      <c r="F39" s="6"/>
      <c r="G39" s="6">
        <v>4722</v>
      </c>
      <c r="H39" s="6"/>
      <c r="I39" s="7">
        <v>190</v>
      </c>
      <c r="J39" s="6">
        <v>33241</v>
      </c>
      <c r="K39" s="6"/>
      <c r="L39" s="33">
        <f t="shared" si="4"/>
        <v>0.79400000000000004</v>
      </c>
      <c r="M39" s="7">
        <v>193</v>
      </c>
      <c r="N39" s="6">
        <v>223456</v>
      </c>
      <c r="O39" s="6"/>
      <c r="P39" s="33">
        <f t="shared" si="5"/>
        <v>1.3720000000000001</v>
      </c>
      <c r="Q39" s="7">
        <v>74</v>
      </c>
      <c r="R39" s="230">
        <f t="shared" si="6"/>
        <v>0.14199999999999999</v>
      </c>
      <c r="S39" s="6">
        <f t="shared" si="2"/>
        <v>654216121</v>
      </c>
      <c r="T39" s="6">
        <f t="shared" si="3"/>
        <v>4397837536</v>
      </c>
      <c r="U39" s="8">
        <v>40.64</v>
      </c>
      <c r="V39" s="6">
        <v>484</v>
      </c>
      <c r="W39" s="9">
        <v>189.86</v>
      </c>
    </row>
    <row r="40" spans="1:23" hidden="1">
      <c r="A40" s="5" t="s">
        <v>94</v>
      </c>
      <c r="B40" s="5" t="s">
        <v>95</v>
      </c>
      <c r="C40" s="5" t="s">
        <v>14</v>
      </c>
      <c r="D40" s="6">
        <v>5206</v>
      </c>
      <c r="E40" s="6">
        <f>ROUND(+G40/'FY19 Tax Levies_Rates by Class'!D40*1000,-2)</f>
        <v>608600</v>
      </c>
      <c r="F40" s="6"/>
      <c r="G40" s="6">
        <v>9994</v>
      </c>
      <c r="H40" s="6"/>
      <c r="I40" s="7">
        <v>28</v>
      </c>
      <c r="J40" s="6">
        <v>57322</v>
      </c>
      <c r="K40" s="6"/>
      <c r="L40" s="33">
        <f t="shared" si="4"/>
        <v>1.369</v>
      </c>
      <c r="M40" s="7">
        <v>54</v>
      </c>
      <c r="N40" s="6">
        <v>212087</v>
      </c>
      <c r="O40" s="6"/>
      <c r="P40" s="33">
        <f t="shared" si="5"/>
        <v>1.302</v>
      </c>
      <c r="Q40" s="7">
        <v>79</v>
      </c>
      <c r="R40" s="230">
        <f t="shared" si="6"/>
        <v>0.17399999999999999</v>
      </c>
      <c r="S40" s="6">
        <f t="shared" si="2"/>
        <v>298418332</v>
      </c>
      <c r="T40" s="6">
        <f t="shared" si="3"/>
        <v>1104124922</v>
      </c>
      <c r="U40" s="8">
        <v>10.29</v>
      </c>
      <c r="V40" s="6">
        <v>506</v>
      </c>
      <c r="W40" s="9">
        <v>41.34</v>
      </c>
    </row>
    <row r="41" spans="1:23" hidden="1">
      <c r="A41" s="5" t="s">
        <v>96</v>
      </c>
      <c r="B41" s="5" t="s">
        <v>97</v>
      </c>
      <c r="C41" s="5" t="s">
        <v>28</v>
      </c>
      <c r="D41" s="6">
        <v>8253</v>
      </c>
      <c r="E41" s="6">
        <f>ROUND(+G41/'FY19 Tax Levies_Rates by Class'!D41*1000,-2)</f>
        <v>643400</v>
      </c>
      <c r="F41" s="6"/>
      <c r="G41" s="6">
        <v>10475</v>
      </c>
      <c r="H41" s="6"/>
      <c r="I41" s="7">
        <v>24</v>
      </c>
      <c r="J41" s="6">
        <v>104605</v>
      </c>
      <c r="K41" s="6"/>
      <c r="L41" s="33">
        <f t="shared" si="4"/>
        <v>2.4990000000000001</v>
      </c>
      <c r="M41" s="7">
        <v>18</v>
      </c>
      <c r="N41" s="6">
        <v>211887</v>
      </c>
      <c r="O41" s="6"/>
      <c r="P41" s="33">
        <f t="shared" si="5"/>
        <v>1.3009999999999999</v>
      </c>
      <c r="Q41" s="7">
        <v>80</v>
      </c>
      <c r="R41" s="230">
        <f t="shared" si="6"/>
        <v>0.1</v>
      </c>
      <c r="S41" s="6">
        <f t="shared" si="2"/>
        <v>863305065</v>
      </c>
      <c r="T41" s="6">
        <f t="shared" si="3"/>
        <v>1748703411</v>
      </c>
      <c r="U41" s="8">
        <v>23.56</v>
      </c>
      <c r="V41" s="6">
        <v>350</v>
      </c>
      <c r="W41" s="9">
        <v>99.72</v>
      </c>
    </row>
    <row r="42" spans="1:23" hidden="1">
      <c r="A42" s="5" t="s">
        <v>98</v>
      </c>
      <c r="B42" s="5" t="s">
        <v>99</v>
      </c>
      <c r="C42" s="5" t="s">
        <v>38</v>
      </c>
      <c r="D42" s="6">
        <v>4534</v>
      </c>
      <c r="E42" s="6">
        <f>ROUND(+G42/'FY19 Tax Levies_Rates by Class'!D42*1000,-2)</f>
        <v>400300</v>
      </c>
      <c r="F42" s="6"/>
      <c r="G42" s="6">
        <v>6421</v>
      </c>
      <c r="H42" s="6"/>
      <c r="I42" s="7">
        <v>93</v>
      </c>
      <c r="J42" s="6">
        <v>53857</v>
      </c>
      <c r="K42" s="6"/>
      <c r="L42" s="33">
        <f t="shared" si="4"/>
        <v>1.2869999999999999</v>
      </c>
      <c r="M42" s="7">
        <v>66</v>
      </c>
      <c r="N42" s="6">
        <v>151403</v>
      </c>
      <c r="O42" s="6"/>
      <c r="P42" s="33">
        <f t="shared" si="5"/>
        <v>0.92900000000000005</v>
      </c>
      <c r="Q42" s="7">
        <v>153</v>
      </c>
      <c r="R42" s="230">
        <f t="shared" si="6"/>
        <v>0.11899999999999999</v>
      </c>
      <c r="S42" s="6">
        <f t="shared" si="2"/>
        <v>244187638</v>
      </c>
      <c r="T42" s="6">
        <f t="shared" si="3"/>
        <v>686461202</v>
      </c>
      <c r="U42" s="8">
        <v>16.059999999999999</v>
      </c>
      <c r="V42" s="6">
        <v>282</v>
      </c>
      <c r="W42" s="9">
        <v>51.22</v>
      </c>
    </row>
    <row r="43" spans="1:23" hidden="1">
      <c r="A43" s="5" t="s">
        <v>100</v>
      </c>
      <c r="B43" s="5" t="s">
        <v>101</v>
      </c>
      <c r="C43" s="5" t="s">
        <v>54</v>
      </c>
      <c r="D43" s="6">
        <v>37497</v>
      </c>
      <c r="E43" s="6">
        <f>ROUND(+G43/'FY19 Tax Levies_Rates by Class'!D43*1000,-2)</f>
        <v>486000</v>
      </c>
      <c r="F43" s="6"/>
      <c r="G43" s="6">
        <v>4904</v>
      </c>
      <c r="H43" s="6"/>
      <c r="I43" s="7">
        <v>183</v>
      </c>
      <c r="J43" s="6">
        <v>40434</v>
      </c>
      <c r="K43" s="6"/>
      <c r="L43" s="33">
        <f t="shared" si="4"/>
        <v>0.96599999999999997</v>
      </c>
      <c r="M43" s="7">
        <v>117</v>
      </c>
      <c r="N43" s="6">
        <v>168739</v>
      </c>
      <c r="O43" s="6"/>
      <c r="P43" s="33">
        <f t="shared" si="5"/>
        <v>1.036</v>
      </c>
      <c r="Q43" s="7">
        <v>127</v>
      </c>
      <c r="R43" s="230">
        <f t="shared" si="6"/>
        <v>0.121</v>
      </c>
      <c r="S43" s="6">
        <f t="shared" si="2"/>
        <v>1516153698</v>
      </c>
      <c r="T43" s="6">
        <f t="shared" si="3"/>
        <v>6327206283</v>
      </c>
      <c r="U43" s="8">
        <v>13.75</v>
      </c>
      <c r="V43" s="6">
        <v>2727</v>
      </c>
      <c r="W43" s="9">
        <v>141.61000000000001</v>
      </c>
    </row>
    <row r="44" spans="1:23" hidden="1">
      <c r="A44" s="5" t="s">
        <v>102</v>
      </c>
      <c r="B44" s="5" t="s">
        <v>103</v>
      </c>
      <c r="C44" s="5" t="s">
        <v>59</v>
      </c>
      <c r="D44" s="6">
        <v>9918</v>
      </c>
      <c r="E44" s="6">
        <f>ROUND(+G44/'FY19 Tax Levies_Rates by Class'!D44*1000,-2)</f>
        <v>524400</v>
      </c>
      <c r="F44" s="6"/>
      <c r="G44" s="6">
        <v>4499</v>
      </c>
      <c r="H44" s="6"/>
      <c r="I44" s="7">
        <v>215</v>
      </c>
      <c r="J44" s="6">
        <v>32143</v>
      </c>
      <c r="K44" s="6"/>
      <c r="L44" s="33">
        <f t="shared" si="4"/>
        <v>0.76800000000000002</v>
      </c>
      <c r="M44" s="7">
        <v>209</v>
      </c>
      <c r="N44" s="6">
        <v>375169</v>
      </c>
      <c r="O44" s="6"/>
      <c r="P44" s="33">
        <f t="shared" si="5"/>
        <v>2.3029999999999999</v>
      </c>
      <c r="Q44" s="7">
        <v>32</v>
      </c>
      <c r="R44" s="230">
        <f t="shared" si="6"/>
        <v>0.14000000000000001</v>
      </c>
      <c r="S44" s="6">
        <f t="shared" si="2"/>
        <v>318794274</v>
      </c>
      <c r="T44" s="6">
        <f t="shared" si="3"/>
        <v>3720926142</v>
      </c>
      <c r="U44" s="8">
        <v>22.88</v>
      </c>
      <c r="V44" s="6">
        <v>433</v>
      </c>
      <c r="W44" s="9">
        <v>167.9</v>
      </c>
    </row>
    <row r="45" spans="1:23">
      <c r="A45" s="5" t="s">
        <v>104</v>
      </c>
      <c r="B45" s="5" t="s">
        <v>105</v>
      </c>
      <c r="C45" s="5" t="s">
        <v>11</v>
      </c>
      <c r="D45" s="6">
        <v>27628</v>
      </c>
      <c r="E45" s="6">
        <f>ROUND(+G45/'FY19 Tax Levies_Rates by Class'!D45*1000,-2)</f>
        <v>385800</v>
      </c>
      <c r="F45" s="7">
        <v>12</v>
      </c>
      <c r="G45" s="6">
        <v>5721</v>
      </c>
      <c r="H45" s="7">
        <v>18</v>
      </c>
      <c r="I45" s="7">
        <v>131</v>
      </c>
      <c r="J45" s="6">
        <v>31457</v>
      </c>
      <c r="K45" s="7">
        <v>21</v>
      </c>
      <c r="L45" s="33">
        <f t="shared" si="4"/>
        <v>0.752</v>
      </c>
      <c r="M45" s="7">
        <v>216</v>
      </c>
      <c r="N45" s="6">
        <v>97150</v>
      </c>
      <c r="O45" s="7">
        <v>26</v>
      </c>
      <c r="P45" s="33">
        <f t="shared" si="5"/>
        <v>0.59599999999999997</v>
      </c>
      <c r="Q45" s="7">
        <v>286</v>
      </c>
      <c r="R45" s="230">
        <f t="shared" si="6"/>
        <v>0.182</v>
      </c>
      <c r="S45" s="6">
        <f t="shared" si="2"/>
        <v>869093996</v>
      </c>
      <c r="T45" s="6">
        <f t="shared" si="3"/>
        <v>2684060200</v>
      </c>
      <c r="U45" s="8">
        <v>27.32</v>
      </c>
      <c r="V45" s="6">
        <v>1011</v>
      </c>
      <c r="W45" s="9">
        <v>134.16</v>
      </c>
    </row>
    <row r="46" spans="1:23" hidden="1">
      <c r="A46" s="5" t="s">
        <v>106</v>
      </c>
      <c r="B46" s="5" t="s">
        <v>107</v>
      </c>
      <c r="C46" s="5" t="s">
        <v>23</v>
      </c>
      <c r="D46" s="6">
        <v>3741</v>
      </c>
      <c r="E46" s="6">
        <f>ROUND(+G46/'FY19 Tax Levies_Rates by Class'!D46*1000,-2)</f>
        <v>235500</v>
      </c>
      <c r="F46" s="6"/>
      <c r="G46" s="6">
        <v>4187</v>
      </c>
      <c r="H46" s="6"/>
      <c r="I46" s="7">
        <v>227</v>
      </c>
      <c r="J46" s="6">
        <v>33555</v>
      </c>
      <c r="K46" s="6"/>
      <c r="L46" s="33">
        <f t="shared" si="4"/>
        <v>0.80200000000000005</v>
      </c>
      <c r="M46" s="7">
        <v>187</v>
      </c>
      <c r="N46" s="6">
        <v>111697</v>
      </c>
      <c r="O46" s="6"/>
      <c r="P46" s="33">
        <f t="shared" si="5"/>
        <v>0.68600000000000005</v>
      </c>
      <c r="Q46" s="7">
        <v>247</v>
      </c>
      <c r="R46" s="230">
        <f t="shared" si="6"/>
        <v>0.125</v>
      </c>
      <c r="S46" s="6">
        <f t="shared" si="2"/>
        <v>125529255</v>
      </c>
      <c r="T46" s="6">
        <f t="shared" si="3"/>
        <v>417858477</v>
      </c>
      <c r="U46" s="8">
        <v>34.74</v>
      </c>
      <c r="V46" s="6">
        <v>108</v>
      </c>
      <c r="W46" s="9">
        <v>79.52</v>
      </c>
    </row>
    <row r="47" spans="1:23">
      <c r="A47" s="5" t="s">
        <v>108</v>
      </c>
      <c r="B47" s="5" t="s">
        <v>109</v>
      </c>
      <c r="C47" s="5" t="s">
        <v>11</v>
      </c>
      <c r="D47" s="6">
        <v>95314</v>
      </c>
      <c r="E47" s="6">
        <f>ROUND(+G47/'FY19 Tax Levies_Rates by Class'!D47*1000,-2)</f>
        <v>270500</v>
      </c>
      <c r="F47" s="7">
        <v>27</v>
      </c>
      <c r="G47" s="6">
        <v>4204</v>
      </c>
      <c r="H47" s="7">
        <v>26</v>
      </c>
      <c r="I47" s="7">
        <v>226</v>
      </c>
      <c r="J47" s="6">
        <v>20094</v>
      </c>
      <c r="K47" s="7">
        <v>27</v>
      </c>
      <c r="L47" s="33">
        <f t="shared" si="4"/>
        <v>0.48</v>
      </c>
      <c r="M47" s="7">
        <v>324</v>
      </c>
      <c r="N47" s="6">
        <v>67981</v>
      </c>
      <c r="O47" s="7">
        <v>27</v>
      </c>
      <c r="P47" s="33">
        <f t="shared" si="5"/>
        <v>0.41699999999999998</v>
      </c>
      <c r="Q47" s="7">
        <v>335</v>
      </c>
      <c r="R47" s="230">
        <f t="shared" si="6"/>
        <v>0.20899999999999999</v>
      </c>
      <c r="S47" s="6">
        <f t="shared" si="2"/>
        <v>1915239516</v>
      </c>
      <c r="T47" s="6">
        <f t="shared" si="3"/>
        <v>6479541034</v>
      </c>
      <c r="U47" s="8">
        <v>21.33</v>
      </c>
      <c r="V47" s="6">
        <v>4469</v>
      </c>
      <c r="W47" s="9">
        <v>286.87</v>
      </c>
    </row>
    <row r="48" spans="1:23" hidden="1">
      <c r="A48" s="5" t="s">
        <v>110</v>
      </c>
      <c r="B48" s="5" t="s">
        <v>111</v>
      </c>
      <c r="C48" s="5" t="s">
        <v>38</v>
      </c>
      <c r="D48" s="6">
        <v>3411</v>
      </c>
      <c r="E48" s="6">
        <f>ROUND(+G48/'FY19 Tax Levies_Rates by Class'!D48*1000,-2)</f>
        <v>222500</v>
      </c>
      <c r="F48" s="6"/>
      <c r="G48" s="6">
        <v>4216</v>
      </c>
      <c r="H48" s="6"/>
      <c r="I48" s="7">
        <v>225</v>
      </c>
      <c r="J48" s="6">
        <v>27006</v>
      </c>
      <c r="K48" s="6"/>
      <c r="L48" s="33">
        <f t="shared" si="4"/>
        <v>0.64500000000000002</v>
      </c>
      <c r="M48" s="7">
        <v>271</v>
      </c>
      <c r="N48" s="6">
        <v>76814</v>
      </c>
      <c r="O48" s="6"/>
      <c r="P48" s="33">
        <f t="shared" si="5"/>
        <v>0.47199999999999998</v>
      </c>
      <c r="Q48" s="7">
        <v>325</v>
      </c>
      <c r="R48" s="230">
        <f t="shared" si="6"/>
        <v>0.156</v>
      </c>
      <c r="S48" s="6">
        <f t="shared" si="2"/>
        <v>92117466</v>
      </c>
      <c r="T48" s="6">
        <f t="shared" si="3"/>
        <v>262012554</v>
      </c>
      <c r="U48" s="8">
        <v>15.55</v>
      </c>
      <c r="V48" s="6">
        <v>219</v>
      </c>
      <c r="W48" s="9">
        <v>38.89</v>
      </c>
    </row>
    <row r="49" spans="1:23" hidden="1">
      <c r="A49" s="40" t="s">
        <v>112</v>
      </c>
      <c r="B49" s="40" t="s">
        <v>113</v>
      </c>
      <c r="C49" s="40" t="s">
        <v>54</v>
      </c>
      <c r="D49" s="41">
        <v>59195</v>
      </c>
      <c r="E49" s="42" t="s">
        <v>737</v>
      </c>
      <c r="F49" s="41"/>
      <c r="G49" s="41" t="s">
        <v>60</v>
      </c>
      <c r="H49" s="41"/>
      <c r="I49" s="42" t="s">
        <v>737</v>
      </c>
      <c r="J49" s="41">
        <v>76726</v>
      </c>
      <c r="K49" s="41"/>
      <c r="L49" s="47">
        <f t="shared" si="4"/>
        <v>1.833</v>
      </c>
      <c r="M49" s="48">
        <v>28</v>
      </c>
      <c r="N49" s="41">
        <v>353826</v>
      </c>
      <c r="O49" s="41"/>
      <c r="P49" s="47">
        <f t="shared" si="5"/>
        <v>2.1720000000000002</v>
      </c>
      <c r="Q49" s="48">
        <v>35</v>
      </c>
      <c r="R49" s="231" t="s">
        <v>737</v>
      </c>
      <c r="S49" s="41">
        <f t="shared" si="2"/>
        <v>4541795570</v>
      </c>
      <c r="T49" s="41">
        <f t="shared" si="3"/>
        <v>20944730070</v>
      </c>
      <c r="U49" s="8">
        <v>6.75</v>
      </c>
      <c r="V49" s="6">
        <v>8770</v>
      </c>
      <c r="W49" s="9">
        <v>105.73</v>
      </c>
    </row>
    <row r="50" spans="1:23" hidden="1">
      <c r="A50" s="5" t="s">
        <v>114</v>
      </c>
      <c r="B50" s="5" t="s">
        <v>115</v>
      </c>
      <c r="C50" s="5" t="s">
        <v>43</v>
      </c>
      <c r="D50" s="6">
        <v>1864</v>
      </c>
      <c r="E50" s="6">
        <f>ROUND(+G50/'FY19 Tax Levies_Rates by Class'!D50*1000,-2)</f>
        <v>214500</v>
      </c>
      <c r="F50" s="6"/>
      <c r="G50" s="6">
        <v>3997</v>
      </c>
      <c r="H50" s="6"/>
      <c r="I50" s="7">
        <v>247</v>
      </c>
      <c r="J50" s="6">
        <v>20769</v>
      </c>
      <c r="K50" s="6"/>
      <c r="L50" s="33">
        <f t="shared" si="4"/>
        <v>0.496</v>
      </c>
      <c r="M50" s="7">
        <v>317</v>
      </c>
      <c r="N50" s="6">
        <v>119303</v>
      </c>
      <c r="O50" s="6"/>
      <c r="P50" s="33">
        <f t="shared" si="5"/>
        <v>0.73199999999999998</v>
      </c>
      <c r="Q50" s="7">
        <v>225</v>
      </c>
      <c r="R50" s="230">
        <f t="shared" si="6"/>
        <v>0.192</v>
      </c>
      <c r="S50" s="6">
        <f t="shared" si="2"/>
        <v>38713416</v>
      </c>
      <c r="T50" s="6">
        <f t="shared" si="3"/>
        <v>222380792</v>
      </c>
      <c r="U50" s="8">
        <v>19.670000000000002</v>
      </c>
      <c r="V50" s="6">
        <v>95</v>
      </c>
      <c r="W50" s="9">
        <v>50.25</v>
      </c>
    </row>
    <row r="51" spans="1:23" hidden="1">
      <c r="A51" s="5" t="s">
        <v>116</v>
      </c>
      <c r="B51" s="5" t="s">
        <v>117</v>
      </c>
      <c r="C51" s="5" t="s">
        <v>14</v>
      </c>
      <c r="D51" s="6">
        <v>25920</v>
      </c>
      <c r="E51" s="6">
        <f>ROUND(+G51/'FY19 Tax Levies_Rates by Class'!D51*1000,-2)</f>
        <v>502600</v>
      </c>
      <c r="F51" s="6"/>
      <c r="G51" s="6">
        <v>5267</v>
      </c>
      <c r="H51" s="6"/>
      <c r="I51" s="7">
        <v>163</v>
      </c>
      <c r="J51" s="6">
        <v>44437</v>
      </c>
      <c r="K51" s="6"/>
      <c r="L51" s="33">
        <f t="shared" si="4"/>
        <v>1.0620000000000001</v>
      </c>
      <c r="M51" s="7">
        <v>100</v>
      </c>
      <c r="N51" s="6">
        <v>238860</v>
      </c>
      <c r="O51" s="6"/>
      <c r="P51" s="33">
        <f t="shared" si="5"/>
        <v>1.466</v>
      </c>
      <c r="Q51" s="7">
        <v>68</v>
      </c>
      <c r="R51" s="230">
        <f t="shared" si="6"/>
        <v>0.11899999999999999</v>
      </c>
      <c r="S51" s="6">
        <f t="shared" si="2"/>
        <v>1151807040</v>
      </c>
      <c r="T51" s="6">
        <f t="shared" si="3"/>
        <v>6191251200</v>
      </c>
      <c r="U51" s="8">
        <v>11.73</v>
      </c>
      <c r="V51" s="6">
        <v>2210</v>
      </c>
      <c r="W51" s="9">
        <v>115.95</v>
      </c>
    </row>
    <row r="52" spans="1:23" hidden="1">
      <c r="A52" s="40" t="s">
        <v>118</v>
      </c>
      <c r="B52" s="40" t="s">
        <v>119</v>
      </c>
      <c r="C52" s="40" t="s">
        <v>14</v>
      </c>
      <c r="D52" s="41">
        <v>110402</v>
      </c>
      <c r="E52" s="42" t="s">
        <v>737</v>
      </c>
      <c r="F52" s="41"/>
      <c r="G52" s="41" t="s">
        <v>60</v>
      </c>
      <c r="H52" s="41"/>
      <c r="I52" s="42" t="s">
        <v>737</v>
      </c>
      <c r="J52" s="41">
        <v>59014</v>
      </c>
      <c r="K52" s="41"/>
      <c r="L52" s="47">
        <f t="shared" si="4"/>
        <v>1.41</v>
      </c>
      <c r="M52" s="48">
        <v>48</v>
      </c>
      <c r="N52" s="41">
        <v>358425</v>
      </c>
      <c r="O52" s="41"/>
      <c r="P52" s="47">
        <f t="shared" si="5"/>
        <v>2.2000000000000002</v>
      </c>
      <c r="Q52" s="48">
        <v>34</v>
      </c>
      <c r="R52" s="231" t="s">
        <v>737</v>
      </c>
      <c r="S52" s="41">
        <f t="shared" si="2"/>
        <v>6515263628</v>
      </c>
      <c r="T52" s="41">
        <f t="shared" si="3"/>
        <v>39570836850</v>
      </c>
      <c r="U52" s="8">
        <v>6.39</v>
      </c>
      <c r="V52" s="6">
        <v>17277</v>
      </c>
      <c r="W52" s="9">
        <v>141.13999999999999</v>
      </c>
    </row>
    <row r="53" spans="1:23" hidden="1">
      <c r="A53" s="5" t="s">
        <v>120</v>
      </c>
      <c r="B53" s="5" t="s">
        <v>121</v>
      </c>
      <c r="C53" s="5" t="s">
        <v>54</v>
      </c>
      <c r="D53" s="6">
        <v>22817</v>
      </c>
      <c r="E53" s="6">
        <f>ROUND(+G53/'FY19 Tax Levies_Rates by Class'!D53*1000,-2)</f>
        <v>541000</v>
      </c>
      <c r="F53" s="6"/>
      <c r="G53" s="6">
        <v>6708</v>
      </c>
      <c r="H53" s="6"/>
      <c r="I53" s="7">
        <v>80</v>
      </c>
      <c r="J53" s="6">
        <v>58744</v>
      </c>
      <c r="K53" s="6"/>
      <c r="L53" s="33">
        <f t="shared" si="4"/>
        <v>1.403</v>
      </c>
      <c r="M53" s="7">
        <v>51</v>
      </c>
      <c r="N53" s="6">
        <v>202286</v>
      </c>
      <c r="O53" s="6"/>
      <c r="P53" s="33">
        <f t="shared" si="5"/>
        <v>1.242</v>
      </c>
      <c r="Q53" s="7">
        <v>89</v>
      </c>
      <c r="R53" s="230">
        <f t="shared" si="6"/>
        <v>0.114</v>
      </c>
      <c r="S53" s="6">
        <f t="shared" si="2"/>
        <v>1340361848</v>
      </c>
      <c r="T53" s="6">
        <f t="shared" si="3"/>
        <v>4615559662</v>
      </c>
      <c r="U53" s="8">
        <v>18.8</v>
      </c>
      <c r="V53" s="6">
        <v>1214</v>
      </c>
      <c r="W53" s="9">
        <v>111.15</v>
      </c>
    </row>
    <row r="54" spans="1:23" hidden="1">
      <c r="A54" s="5" t="s">
        <v>122</v>
      </c>
      <c r="B54" s="5" t="s">
        <v>123</v>
      </c>
      <c r="C54" s="5" t="s">
        <v>14</v>
      </c>
      <c r="D54" s="6">
        <v>5245</v>
      </c>
      <c r="E54" s="6">
        <f>ROUND(+G54/'FY19 Tax Levies_Rates by Class'!D54*1000,-2)</f>
        <v>821000</v>
      </c>
      <c r="F54" s="6"/>
      <c r="G54" s="6">
        <v>15016</v>
      </c>
      <c r="H54" s="6"/>
      <c r="I54" s="7">
        <v>6</v>
      </c>
      <c r="J54" s="6">
        <v>111636</v>
      </c>
      <c r="K54" s="6"/>
      <c r="L54" s="33">
        <f t="shared" si="4"/>
        <v>2.6669999999999998</v>
      </c>
      <c r="M54" s="7">
        <v>14</v>
      </c>
      <c r="N54" s="6">
        <v>289263</v>
      </c>
      <c r="O54" s="6"/>
      <c r="P54" s="33">
        <f t="shared" si="5"/>
        <v>1.776</v>
      </c>
      <c r="Q54" s="7">
        <v>48</v>
      </c>
      <c r="R54" s="230">
        <f t="shared" si="6"/>
        <v>0.13500000000000001</v>
      </c>
      <c r="S54" s="6">
        <f t="shared" si="2"/>
        <v>585530820</v>
      </c>
      <c r="T54" s="6">
        <f t="shared" si="3"/>
        <v>1517184435</v>
      </c>
      <c r="U54" s="8">
        <v>15.26</v>
      </c>
      <c r="V54" s="6">
        <v>344</v>
      </c>
      <c r="W54" s="9">
        <v>55.79</v>
      </c>
    </row>
    <row r="55" spans="1:23">
      <c r="A55" s="10" t="s">
        <v>124</v>
      </c>
      <c r="B55" s="10" t="s">
        <v>125</v>
      </c>
      <c r="C55" s="10" t="s">
        <v>11</v>
      </c>
      <c r="D55" s="11">
        <v>11629</v>
      </c>
      <c r="E55" s="114">
        <f>ROUND(+G55/'FY19 Tax Levies_Rates by Class'!D55*1000,-2)</f>
        <v>320400</v>
      </c>
      <c r="F55" s="12">
        <v>23</v>
      </c>
      <c r="G55" s="114">
        <v>5462</v>
      </c>
      <c r="H55" s="12">
        <v>20</v>
      </c>
      <c r="I55" s="12">
        <v>146</v>
      </c>
      <c r="J55" s="11">
        <v>29476</v>
      </c>
      <c r="K55" s="12">
        <v>23</v>
      </c>
      <c r="L55" s="39">
        <f t="shared" si="4"/>
        <v>0.70399999999999996</v>
      </c>
      <c r="M55" s="12">
        <v>237</v>
      </c>
      <c r="N55" s="11">
        <v>106863</v>
      </c>
      <c r="O55" s="12">
        <v>23</v>
      </c>
      <c r="P55" s="39">
        <f t="shared" si="5"/>
        <v>0.65600000000000003</v>
      </c>
      <c r="Q55" s="12">
        <v>260</v>
      </c>
      <c r="R55" s="232">
        <f t="shared" si="6"/>
        <v>0.185</v>
      </c>
      <c r="S55" s="11">
        <f t="shared" si="2"/>
        <v>342776404</v>
      </c>
      <c r="T55" s="11">
        <f t="shared" si="3"/>
        <v>1242709827</v>
      </c>
      <c r="U55" s="13">
        <v>37.4</v>
      </c>
      <c r="V55" s="11">
        <v>311</v>
      </c>
      <c r="W55" s="14">
        <v>105.17</v>
      </c>
    </row>
    <row r="56" spans="1:23" hidden="1">
      <c r="A56" s="5" t="s">
        <v>126</v>
      </c>
      <c r="B56" s="5" t="s">
        <v>127</v>
      </c>
      <c r="C56" s="5" t="s">
        <v>43</v>
      </c>
      <c r="D56" s="6">
        <v>1234</v>
      </c>
      <c r="E56" s="6">
        <f>ROUND(+G56/'FY19 Tax Levies_Rates by Class'!D56*1000,-2)</f>
        <v>204100</v>
      </c>
      <c r="F56" s="6"/>
      <c r="G56" s="6">
        <v>4027</v>
      </c>
      <c r="H56" s="6"/>
      <c r="I56" s="7">
        <v>245</v>
      </c>
      <c r="J56" s="6">
        <v>25496</v>
      </c>
      <c r="K56" s="6"/>
      <c r="L56" s="33">
        <f t="shared" si="4"/>
        <v>0.60899999999999999</v>
      </c>
      <c r="M56" s="7">
        <v>284</v>
      </c>
      <c r="N56" s="6">
        <v>111136</v>
      </c>
      <c r="O56" s="6"/>
      <c r="P56" s="33">
        <f t="shared" si="5"/>
        <v>0.68200000000000005</v>
      </c>
      <c r="Q56" s="7">
        <v>248</v>
      </c>
      <c r="R56" s="230">
        <f t="shared" si="6"/>
        <v>0.158</v>
      </c>
      <c r="S56" s="6">
        <f t="shared" si="2"/>
        <v>31462064</v>
      </c>
      <c r="T56" s="6">
        <f t="shared" si="3"/>
        <v>137141824</v>
      </c>
      <c r="U56" s="8">
        <v>25.95</v>
      </c>
      <c r="V56" s="6">
        <v>48</v>
      </c>
      <c r="W56" s="9">
        <v>56.58</v>
      </c>
    </row>
    <row r="57" spans="1:23" hidden="1">
      <c r="A57" s="5" t="s">
        <v>128</v>
      </c>
      <c r="B57" s="5" t="s">
        <v>129</v>
      </c>
      <c r="C57" s="5" t="s">
        <v>38</v>
      </c>
      <c r="D57" s="6">
        <v>13406</v>
      </c>
      <c r="E57" s="6">
        <f>ROUND(+G57/'FY19 Tax Levies_Rates by Class'!D57*1000,-2)</f>
        <v>281800</v>
      </c>
      <c r="F57" s="6"/>
      <c r="G57" s="6">
        <v>4162</v>
      </c>
      <c r="H57" s="6"/>
      <c r="I57" s="7">
        <v>231</v>
      </c>
      <c r="J57" s="6">
        <v>34827</v>
      </c>
      <c r="K57" s="6"/>
      <c r="L57" s="33">
        <f t="shared" si="4"/>
        <v>0.83199999999999996</v>
      </c>
      <c r="M57" s="7">
        <v>169</v>
      </c>
      <c r="N57" s="6">
        <v>110966</v>
      </c>
      <c r="O57" s="6"/>
      <c r="P57" s="33">
        <f t="shared" si="5"/>
        <v>0.68100000000000005</v>
      </c>
      <c r="Q57" s="7">
        <v>249</v>
      </c>
      <c r="R57" s="230">
        <f t="shared" si="6"/>
        <v>0.12</v>
      </c>
      <c r="S57" s="6">
        <f t="shared" si="2"/>
        <v>466890762</v>
      </c>
      <c r="T57" s="6">
        <f t="shared" si="3"/>
        <v>1487610196</v>
      </c>
      <c r="U57" s="8">
        <v>42.18</v>
      </c>
      <c r="V57" s="6">
        <v>318</v>
      </c>
      <c r="W57" s="9">
        <v>155.91999999999999</v>
      </c>
    </row>
    <row r="58" spans="1:23" hidden="1">
      <c r="A58" s="5" t="s">
        <v>130</v>
      </c>
      <c r="B58" s="5" t="s">
        <v>131</v>
      </c>
      <c r="C58" s="5" t="s">
        <v>59</v>
      </c>
      <c r="D58" s="6">
        <v>6143</v>
      </c>
      <c r="E58" s="6">
        <f>ROUND(+G58/'FY19 Tax Levies_Rates by Class'!D58*1000,-2)</f>
        <v>959000</v>
      </c>
      <c r="F58" s="6"/>
      <c r="G58" s="6">
        <v>4651</v>
      </c>
      <c r="H58" s="6"/>
      <c r="I58" s="7">
        <v>196</v>
      </c>
      <c r="J58" s="6">
        <v>56654</v>
      </c>
      <c r="K58" s="6"/>
      <c r="L58" s="33">
        <f t="shared" si="4"/>
        <v>1.353</v>
      </c>
      <c r="M58" s="7">
        <v>56</v>
      </c>
      <c r="N58" s="6">
        <v>1072443</v>
      </c>
      <c r="O58" s="6"/>
      <c r="P58" s="33">
        <f t="shared" si="5"/>
        <v>6.5830000000000002</v>
      </c>
      <c r="Q58" s="7">
        <v>7</v>
      </c>
      <c r="R58" s="230">
        <f t="shared" si="6"/>
        <v>8.2000000000000003E-2</v>
      </c>
      <c r="S58" s="6">
        <f t="shared" si="2"/>
        <v>348025522</v>
      </c>
      <c r="T58" s="6">
        <f t="shared" si="3"/>
        <v>6588017349</v>
      </c>
      <c r="U58" s="8">
        <v>16.13</v>
      </c>
      <c r="V58" s="6">
        <v>381</v>
      </c>
      <c r="W58" s="9">
        <v>121.42</v>
      </c>
    </row>
    <row r="59" spans="1:23" hidden="1">
      <c r="A59" s="5" t="s">
        <v>132</v>
      </c>
      <c r="B59" s="5" t="s">
        <v>133</v>
      </c>
      <c r="C59" s="5" t="s">
        <v>14</v>
      </c>
      <c r="D59" s="6">
        <v>35149</v>
      </c>
      <c r="E59" s="6">
        <f>ROUND(+G59/'FY19 Tax Levies_Rates by Class'!D59*1000,-2)</f>
        <v>428300</v>
      </c>
      <c r="F59" s="6"/>
      <c r="G59" s="6">
        <v>7003</v>
      </c>
      <c r="H59" s="6"/>
      <c r="I59" s="7">
        <v>70</v>
      </c>
      <c r="J59" s="6">
        <v>51862</v>
      </c>
      <c r="K59" s="6"/>
      <c r="L59" s="33">
        <f t="shared" si="4"/>
        <v>1.2390000000000001</v>
      </c>
      <c r="M59" s="7">
        <v>73</v>
      </c>
      <c r="N59" s="6">
        <v>154658</v>
      </c>
      <c r="O59" s="6"/>
      <c r="P59" s="33">
        <f t="shared" si="5"/>
        <v>0.94899999999999995</v>
      </c>
      <c r="Q59" s="7">
        <v>148</v>
      </c>
      <c r="R59" s="230">
        <f t="shared" si="6"/>
        <v>0.13500000000000001</v>
      </c>
      <c r="S59" s="6">
        <f t="shared" si="2"/>
        <v>1822897438</v>
      </c>
      <c r="T59" s="6">
        <f t="shared" si="3"/>
        <v>5436074042</v>
      </c>
      <c r="U59" s="8">
        <v>22.37</v>
      </c>
      <c r="V59" s="6">
        <v>1571</v>
      </c>
      <c r="W59" s="9">
        <v>206.73</v>
      </c>
    </row>
    <row r="60" spans="1:23" hidden="1">
      <c r="A60" s="40" t="s">
        <v>134</v>
      </c>
      <c r="B60" s="40" t="s">
        <v>135</v>
      </c>
      <c r="C60" s="40" t="s">
        <v>91</v>
      </c>
      <c r="D60" s="41">
        <v>39398</v>
      </c>
      <c r="E60" s="42" t="s">
        <v>737</v>
      </c>
      <c r="F60" s="41"/>
      <c r="G60" s="41" t="s">
        <v>60</v>
      </c>
      <c r="H60" s="41"/>
      <c r="I60" s="42" t="s">
        <v>737</v>
      </c>
      <c r="J60" s="41">
        <v>16975</v>
      </c>
      <c r="K60" s="41"/>
      <c r="L60" s="47">
        <f t="shared" si="4"/>
        <v>0.40600000000000003</v>
      </c>
      <c r="M60" s="48">
        <v>337</v>
      </c>
      <c r="N60" s="41">
        <v>70851</v>
      </c>
      <c r="O60" s="41"/>
      <c r="P60" s="47">
        <f t="shared" si="5"/>
        <v>0.435</v>
      </c>
      <c r="Q60" s="48">
        <v>331</v>
      </c>
      <c r="R60" s="231" t="s">
        <v>737</v>
      </c>
      <c r="S60" s="41">
        <f t="shared" si="2"/>
        <v>668781050</v>
      </c>
      <c r="T60" s="41">
        <f t="shared" si="3"/>
        <v>2791387698</v>
      </c>
      <c r="U60" s="8">
        <v>2.21</v>
      </c>
      <c r="V60" s="6">
        <v>17827</v>
      </c>
      <c r="W60" s="9">
        <v>48.66</v>
      </c>
    </row>
    <row r="61" spans="1:23" hidden="1">
      <c r="A61" s="5" t="s">
        <v>136</v>
      </c>
      <c r="B61" s="5" t="s">
        <v>137</v>
      </c>
      <c r="C61" s="5" t="s">
        <v>20</v>
      </c>
      <c r="D61" s="6">
        <v>3158</v>
      </c>
      <c r="E61" s="6">
        <f>ROUND(+G61/'FY19 Tax Levies_Rates by Class'!D61*1000,-2)</f>
        <v>214900</v>
      </c>
      <c r="F61" s="6"/>
      <c r="G61" s="6">
        <v>2815</v>
      </c>
      <c r="H61" s="6"/>
      <c r="I61" s="7">
        <v>316</v>
      </c>
      <c r="J61" s="6">
        <v>27735</v>
      </c>
      <c r="K61" s="6"/>
      <c r="L61" s="33">
        <f t="shared" si="4"/>
        <v>0.66300000000000003</v>
      </c>
      <c r="M61" s="7">
        <v>260</v>
      </c>
      <c r="N61" s="6">
        <v>98501</v>
      </c>
      <c r="O61" s="6"/>
      <c r="P61" s="33">
        <f t="shared" si="5"/>
        <v>0.60499999999999998</v>
      </c>
      <c r="Q61" s="7">
        <v>281</v>
      </c>
      <c r="R61" s="230">
        <f t="shared" si="6"/>
        <v>0.10100000000000001</v>
      </c>
      <c r="S61" s="6">
        <f t="shared" si="2"/>
        <v>87587130</v>
      </c>
      <c r="T61" s="6">
        <f t="shared" si="3"/>
        <v>311066158</v>
      </c>
      <c r="U61" s="8">
        <v>26.81</v>
      </c>
      <c r="V61" s="6">
        <v>118</v>
      </c>
      <c r="W61" s="9">
        <v>56.55</v>
      </c>
    </row>
    <row r="62" spans="1:23" hidden="1">
      <c r="A62" s="5" t="s">
        <v>138</v>
      </c>
      <c r="B62" s="5" t="s">
        <v>139</v>
      </c>
      <c r="C62" s="5" t="s">
        <v>23</v>
      </c>
      <c r="D62" s="6">
        <v>1372</v>
      </c>
      <c r="E62" s="6">
        <f>ROUND(+G62/'FY19 Tax Levies_Rates by Class'!D62*1000,-2)</f>
        <v>157800</v>
      </c>
      <c r="F62" s="6"/>
      <c r="G62" s="6">
        <v>3314</v>
      </c>
      <c r="H62" s="6"/>
      <c r="I62" s="7">
        <v>303</v>
      </c>
      <c r="J62" s="6">
        <v>21891</v>
      </c>
      <c r="K62" s="6"/>
      <c r="L62" s="33">
        <f t="shared" si="4"/>
        <v>0.52300000000000002</v>
      </c>
      <c r="M62" s="7">
        <v>307</v>
      </c>
      <c r="N62" s="6">
        <v>89103</v>
      </c>
      <c r="O62" s="6"/>
      <c r="P62" s="33">
        <f t="shared" si="5"/>
        <v>0.54700000000000004</v>
      </c>
      <c r="Q62" s="7">
        <v>305</v>
      </c>
      <c r="R62" s="230">
        <f t="shared" si="6"/>
        <v>0.151</v>
      </c>
      <c r="S62" s="6">
        <f t="shared" si="2"/>
        <v>30034452</v>
      </c>
      <c r="T62" s="6">
        <f t="shared" si="3"/>
        <v>122249316</v>
      </c>
      <c r="U62" s="8">
        <v>36.61</v>
      </c>
      <c r="V62" s="6">
        <v>37</v>
      </c>
      <c r="W62" s="9">
        <v>66.13</v>
      </c>
    </row>
    <row r="63" spans="1:23" hidden="1">
      <c r="A63" s="5" t="s">
        <v>140</v>
      </c>
      <c r="B63" s="5" t="s">
        <v>141</v>
      </c>
      <c r="C63" s="5" t="s">
        <v>31</v>
      </c>
      <c r="D63" s="6">
        <v>1249</v>
      </c>
      <c r="E63" s="6">
        <f>ROUND(+G63/'FY19 Tax Levies_Rates by Class'!D63*1000,-2)</f>
        <v>229900</v>
      </c>
      <c r="F63" s="6"/>
      <c r="G63" s="6">
        <v>4595</v>
      </c>
      <c r="H63" s="6"/>
      <c r="I63" s="7">
        <v>202</v>
      </c>
      <c r="J63" s="6">
        <v>21820</v>
      </c>
      <c r="K63" s="6"/>
      <c r="L63" s="33">
        <f t="shared" si="4"/>
        <v>0.52100000000000002</v>
      </c>
      <c r="M63" s="7">
        <v>310</v>
      </c>
      <c r="N63" s="6">
        <v>125839</v>
      </c>
      <c r="O63" s="6"/>
      <c r="P63" s="33">
        <f t="shared" si="5"/>
        <v>0.77200000000000002</v>
      </c>
      <c r="Q63" s="7">
        <v>211</v>
      </c>
      <c r="R63" s="230">
        <f t="shared" si="6"/>
        <v>0.21099999999999999</v>
      </c>
      <c r="S63" s="6">
        <f t="shared" si="2"/>
        <v>27253180</v>
      </c>
      <c r="T63" s="6">
        <f t="shared" si="3"/>
        <v>157172911</v>
      </c>
      <c r="U63" s="8">
        <v>30.86</v>
      </c>
      <c r="V63" s="6">
        <v>40</v>
      </c>
      <c r="W63" s="9">
        <v>58.32</v>
      </c>
    </row>
    <row r="64" spans="1:23" hidden="1">
      <c r="A64" s="5" t="s">
        <v>142</v>
      </c>
      <c r="B64" s="5" t="s">
        <v>143</v>
      </c>
      <c r="C64" s="5" t="s">
        <v>23</v>
      </c>
      <c r="D64" s="6">
        <v>56741</v>
      </c>
      <c r="E64" s="6">
        <f>ROUND(+G64/'FY19 Tax Levies_Rates by Class'!D64*1000,-2)</f>
        <v>182900</v>
      </c>
      <c r="F64" s="6"/>
      <c r="G64" s="6">
        <v>3285</v>
      </c>
      <c r="H64" s="6"/>
      <c r="I64" s="7">
        <v>307</v>
      </c>
      <c r="J64" s="6">
        <v>19380</v>
      </c>
      <c r="K64" s="6"/>
      <c r="L64" s="33">
        <f t="shared" si="4"/>
        <v>0.46300000000000002</v>
      </c>
      <c r="M64" s="7">
        <v>328</v>
      </c>
      <c r="N64" s="6">
        <v>68714</v>
      </c>
      <c r="O64" s="6"/>
      <c r="P64" s="33">
        <f t="shared" si="5"/>
        <v>0.42199999999999999</v>
      </c>
      <c r="Q64" s="7">
        <v>333</v>
      </c>
      <c r="R64" s="230">
        <f t="shared" si="6"/>
        <v>0.17</v>
      </c>
      <c r="S64" s="6">
        <f t="shared" si="2"/>
        <v>1099640580</v>
      </c>
      <c r="T64" s="6">
        <f t="shared" si="3"/>
        <v>3898901074</v>
      </c>
      <c r="U64" s="8">
        <v>22.83</v>
      </c>
      <c r="V64" s="6">
        <v>2485</v>
      </c>
      <c r="W64" s="9">
        <v>258.77999999999997</v>
      </c>
    </row>
    <row r="65" spans="1:23" hidden="1">
      <c r="A65" s="5" t="s">
        <v>144</v>
      </c>
      <c r="B65" s="5" t="s">
        <v>145</v>
      </c>
      <c r="C65" s="5" t="s">
        <v>146</v>
      </c>
      <c r="D65" s="6">
        <v>916</v>
      </c>
      <c r="E65" s="6">
        <f>ROUND(+G65/'FY19 Tax Levies_Rates by Class'!D65*1000,-2)</f>
        <v>1914200</v>
      </c>
      <c r="F65" s="6"/>
      <c r="G65" s="6">
        <v>5513</v>
      </c>
      <c r="H65" s="6"/>
      <c r="I65" s="7">
        <v>142</v>
      </c>
      <c r="J65" s="6">
        <v>68158</v>
      </c>
      <c r="K65" s="6"/>
      <c r="L65" s="33">
        <f t="shared" si="4"/>
        <v>1.6279999999999999</v>
      </c>
      <c r="M65" s="7">
        <v>34</v>
      </c>
      <c r="N65" s="6">
        <v>3629023</v>
      </c>
      <c r="O65" s="6"/>
      <c r="P65" s="33">
        <f t="shared" si="5"/>
        <v>22.277999999999999</v>
      </c>
      <c r="Q65" s="7">
        <v>1</v>
      </c>
      <c r="R65" s="230">
        <f t="shared" si="6"/>
        <v>8.1000000000000003E-2</v>
      </c>
      <c r="S65" s="6">
        <f t="shared" si="2"/>
        <v>62432728</v>
      </c>
      <c r="T65" s="6">
        <f t="shared" si="3"/>
        <v>3324185068</v>
      </c>
      <c r="U65" s="8">
        <v>19.04</v>
      </c>
      <c r="V65" s="6">
        <v>48</v>
      </c>
      <c r="W65" s="9">
        <v>21.88</v>
      </c>
    </row>
    <row r="66" spans="1:23" hidden="1">
      <c r="A66" s="5" t="s">
        <v>147</v>
      </c>
      <c r="B66" s="5" t="s">
        <v>148</v>
      </c>
      <c r="C66" s="5" t="s">
        <v>20</v>
      </c>
      <c r="D66" s="6">
        <v>1659</v>
      </c>
      <c r="E66" s="6">
        <f>ROUND(+G66/'FY19 Tax Levies_Rates by Class'!D66*1000,-2)</f>
        <v>166600</v>
      </c>
      <c r="F66" s="6"/>
      <c r="G66" s="6">
        <v>2662</v>
      </c>
      <c r="H66" s="6"/>
      <c r="I66" s="7">
        <v>318</v>
      </c>
      <c r="J66" s="6">
        <v>21492</v>
      </c>
      <c r="K66" s="6"/>
      <c r="L66" s="33">
        <f t="shared" si="4"/>
        <v>0.51300000000000001</v>
      </c>
      <c r="M66" s="7">
        <v>313</v>
      </c>
      <c r="N66" s="6">
        <v>68720</v>
      </c>
      <c r="O66" s="6"/>
      <c r="P66" s="33">
        <f t="shared" si="5"/>
        <v>0.42199999999999999</v>
      </c>
      <c r="Q66" s="7">
        <v>332</v>
      </c>
      <c r="R66" s="230">
        <f t="shared" si="6"/>
        <v>0.124</v>
      </c>
      <c r="S66" s="6">
        <f t="shared" si="2"/>
        <v>35655228</v>
      </c>
      <c r="T66" s="6">
        <f t="shared" si="3"/>
        <v>114006480</v>
      </c>
      <c r="U66" s="8">
        <v>12.69</v>
      </c>
      <c r="V66" s="6">
        <v>131</v>
      </c>
      <c r="W66" s="9">
        <v>19.97</v>
      </c>
    </row>
    <row r="67" spans="1:23" hidden="1">
      <c r="A67" s="5" t="s">
        <v>149</v>
      </c>
      <c r="B67" s="5" t="s">
        <v>150</v>
      </c>
      <c r="C67" s="5" t="s">
        <v>38</v>
      </c>
      <c r="D67" s="6">
        <v>13805</v>
      </c>
      <c r="E67" s="6">
        <f>ROUND(+G67/'FY19 Tax Levies_Rates by Class'!D67*1000,-2)</f>
        <v>266500</v>
      </c>
      <c r="F67" s="6"/>
      <c r="G67" s="6">
        <v>4245</v>
      </c>
      <c r="H67" s="6"/>
      <c r="I67" s="7">
        <v>223</v>
      </c>
      <c r="J67" s="6">
        <v>29704</v>
      </c>
      <c r="K67" s="6"/>
      <c r="L67" s="33">
        <f t="shared" si="4"/>
        <v>0.71</v>
      </c>
      <c r="M67" s="7">
        <v>235</v>
      </c>
      <c r="N67" s="6">
        <v>86710</v>
      </c>
      <c r="O67" s="6"/>
      <c r="P67" s="33">
        <f t="shared" si="5"/>
        <v>0.53200000000000003</v>
      </c>
      <c r="Q67" s="7">
        <v>311</v>
      </c>
      <c r="R67" s="230">
        <f t="shared" si="6"/>
        <v>0.14299999999999999</v>
      </c>
      <c r="S67" s="6">
        <f t="shared" ref="S67:S130" si="7">+J67*D67</f>
        <v>410063720</v>
      </c>
      <c r="T67" s="6">
        <f t="shared" ref="T67:T130" si="8">+N67*D67</f>
        <v>1197031550</v>
      </c>
      <c r="U67" s="8">
        <v>5.65</v>
      </c>
      <c r="V67" s="6">
        <v>2443</v>
      </c>
      <c r="W67" s="9">
        <v>51.18</v>
      </c>
    </row>
    <row r="68" spans="1:23" hidden="1">
      <c r="A68" s="5" t="s">
        <v>151</v>
      </c>
      <c r="B68" s="5" t="s">
        <v>152</v>
      </c>
      <c r="C68" s="5" t="s">
        <v>54</v>
      </c>
      <c r="D68" s="6">
        <v>8393</v>
      </c>
      <c r="E68" s="6">
        <f>ROUND(+G68/'FY19 Tax Levies_Rates by Class'!D68*1000,-2)</f>
        <v>978800</v>
      </c>
      <c r="F68" s="6"/>
      <c r="G68" s="6">
        <v>12627</v>
      </c>
      <c r="H68" s="6"/>
      <c r="I68" s="7">
        <v>12</v>
      </c>
      <c r="J68" s="6">
        <v>107369</v>
      </c>
      <c r="K68" s="6"/>
      <c r="L68" s="33">
        <f t="shared" ref="L68:L131" si="9">ROUND(+J68/J$1,3)</f>
        <v>2.5649999999999999</v>
      </c>
      <c r="M68" s="7">
        <v>17</v>
      </c>
      <c r="N68" s="6">
        <v>327256</v>
      </c>
      <c r="O68" s="6"/>
      <c r="P68" s="33">
        <f t="shared" ref="P68:P131" si="10">ROUND(+N68/N$1,3)</f>
        <v>2.0089999999999999</v>
      </c>
      <c r="Q68" s="7">
        <v>38</v>
      </c>
      <c r="R68" s="230">
        <f t="shared" ref="R68:R131" si="11">ROUND(+G68/J68,3)</f>
        <v>0.11799999999999999</v>
      </c>
      <c r="S68" s="6">
        <f t="shared" si="7"/>
        <v>901148017</v>
      </c>
      <c r="T68" s="6">
        <f t="shared" si="8"/>
        <v>2746659608</v>
      </c>
      <c r="U68" s="8">
        <v>9.7899999999999991</v>
      </c>
      <c r="V68" s="6">
        <v>857</v>
      </c>
      <c r="W68" s="9">
        <v>47.75</v>
      </c>
    </row>
    <row r="69" spans="1:23" hidden="1">
      <c r="A69" s="5" t="s">
        <v>153</v>
      </c>
      <c r="B69" s="5" t="s">
        <v>154</v>
      </c>
      <c r="C69" s="5" t="s">
        <v>43</v>
      </c>
      <c r="D69" s="6">
        <v>1647</v>
      </c>
      <c r="E69" s="6">
        <f>ROUND(+G69/'FY19 Tax Levies_Rates by Class'!D69*1000,-2)</f>
        <v>177500</v>
      </c>
      <c r="F69" s="6"/>
      <c r="G69" s="6">
        <v>3651</v>
      </c>
      <c r="H69" s="6"/>
      <c r="I69" s="7">
        <v>279</v>
      </c>
      <c r="J69" s="6">
        <v>28403</v>
      </c>
      <c r="K69" s="6"/>
      <c r="L69" s="33">
        <f t="shared" si="9"/>
        <v>0.67900000000000005</v>
      </c>
      <c r="M69" s="7">
        <v>256</v>
      </c>
      <c r="N69" s="6">
        <v>107824</v>
      </c>
      <c r="O69" s="6"/>
      <c r="P69" s="33">
        <f t="shared" si="10"/>
        <v>0.66200000000000003</v>
      </c>
      <c r="Q69" s="7">
        <v>256</v>
      </c>
      <c r="R69" s="230">
        <f t="shared" si="11"/>
        <v>0.129</v>
      </c>
      <c r="S69" s="6">
        <f t="shared" si="7"/>
        <v>46779741</v>
      </c>
      <c r="T69" s="6">
        <f t="shared" si="8"/>
        <v>177586128</v>
      </c>
      <c r="U69" s="8">
        <v>43.13</v>
      </c>
      <c r="V69" s="6">
        <v>38</v>
      </c>
      <c r="W69" s="9">
        <v>87.91</v>
      </c>
    </row>
    <row r="70" spans="1:23" hidden="1">
      <c r="A70" s="26" t="s">
        <v>155</v>
      </c>
      <c r="B70" s="26" t="s">
        <v>740</v>
      </c>
      <c r="C70" s="26" t="s">
        <v>14</v>
      </c>
      <c r="D70" s="27">
        <v>19830</v>
      </c>
      <c r="E70" s="27">
        <f>ROUND(+G70/'FY19 Tax Levies_Rates by Class'!D70*1000,-2)</f>
        <v>1021400</v>
      </c>
      <c r="F70" s="27"/>
      <c r="G70" s="27">
        <v>14494</v>
      </c>
      <c r="H70" s="27"/>
      <c r="I70" s="36" t="s">
        <v>737</v>
      </c>
      <c r="J70" s="27">
        <v>119088</v>
      </c>
      <c r="K70" s="27"/>
      <c r="L70" s="38">
        <f t="shared" si="9"/>
        <v>2.8450000000000002</v>
      </c>
      <c r="M70" s="37">
        <v>8</v>
      </c>
      <c r="N70" s="27">
        <v>314585</v>
      </c>
      <c r="O70" s="27"/>
      <c r="P70" s="38">
        <f t="shared" si="10"/>
        <v>1.931</v>
      </c>
      <c r="Q70" s="37">
        <v>42</v>
      </c>
      <c r="R70" s="233">
        <f t="shared" si="11"/>
        <v>0.122</v>
      </c>
      <c r="S70" s="27">
        <f t="shared" si="7"/>
        <v>2361515040</v>
      </c>
      <c r="T70" s="27">
        <f t="shared" si="8"/>
        <v>6238220550</v>
      </c>
      <c r="U70" s="8">
        <v>24.52</v>
      </c>
      <c r="V70" s="6">
        <v>809</v>
      </c>
      <c r="W70" s="9">
        <v>127.09</v>
      </c>
    </row>
    <row r="71" spans="1:23" hidden="1">
      <c r="A71" s="5" t="s">
        <v>157</v>
      </c>
      <c r="B71" s="5" t="s">
        <v>158</v>
      </c>
      <c r="C71" s="5" t="s">
        <v>43</v>
      </c>
      <c r="D71" s="6">
        <v>1881</v>
      </c>
      <c r="E71" s="6">
        <f>ROUND(+G71/'FY19 Tax Levies_Rates by Class'!D71*1000,-2)</f>
        <v>285200</v>
      </c>
      <c r="F71" s="6"/>
      <c r="G71" s="6">
        <v>5319</v>
      </c>
      <c r="H71" s="6"/>
      <c r="I71" s="7">
        <v>156</v>
      </c>
      <c r="J71" s="6">
        <v>36275</v>
      </c>
      <c r="K71" s="6"/>
      <c r="L71" s="33">
        <f t="shared" si="9"/>
        <v>0.86699999999999999</v>
      </c>
      <c r="M71" s="7">
        <v>153</v>
      </c>
      <c r="N71" s="6">
        <v>133638</v>
      </c>
      <c r="O71" s="6"/>
      <c r="P71" s="33">
        <f t="shared" si="10"/>
        <v>0.82</v>
      </c>
      <c r="Q71" s="7">
        <v>196</v>
      </c>
      <c r="R71" s="230">
        <f t="shared" si="11"/>
        <v>0.14699999999999999</v>
      </c>
      <c r="S71" s="6">
        <f t="shared" si="7"/>
        <v>68233275</v>
      </c>
      <c r="T71" s="6">
        <f t="shared" si="8"/>
        <v>251373078</v>
      </c>
      <c r="U71" s="8">
        <v>37.69</v>
      </c>
      <c r="V71" s="6">
        <v>50</v>
      </c>
      <c r="W71" s="9">
        <v>70.959999999999994</v>
      </c>
    </row>
    <row r="72" spans="1:23" hidden="1">
      <c r="A72" s="5" t="s">
        <v>159</v>
      </c>
      <c r="B72" s="5" t="s">
        <v>160</v>
      </c>
      <c r="C72" s="5" t="s">
        <v>31</v>
      </c>
      <c r="D72" s="6">
        <v>871</v>
      </c>
      <c r="E72" s="6">
        <f>ROUND(+G72/'FY19 Tax Levies_Rates by Class'!D72*1000,-2)</f>
        <v>238700</v>
      </c>
      <c r="F72" s="6"/>
      <c r="G72" s="6">
        <v>3447</v>
      </c>
      <c r="H72" s="6"/>
      <c r="I72" s="7">
        <v>298</v>
      </c>
      <c r="J72" s="6">
        <v>33661</v>
      </c>
      <c r="K72" s="6"/>
      <c r="L72" s="33">
        <f t="shared" si="9"/>
        <v>0.80400000000000005</v>
      </c>
      <c r="M72" s="7">
        <v>185</v>
      </c>
      <c r="N72" s="6">
        <v>151671</v>
      </c>
      <c r="O72" s="6"/>
      <c r="P72" s="33">
        <f t="shared" si="10"/>
        <v>0.93100000000000005</v>
      </c>
      <c r="Q72" s="7">
        <v>151</v>
      </c>
      <c r="R72" s="230">
        <f t="shared" si="11"/>
        <v>0.10199999999999999</v>
      </c>
      <c r="S72" s="6">
        <f t="shared" si="7"/>
        <v>29318731</v>
      </c>
      <c r="T72" s="6">
        <f t="shared" si="8"/>
        <v>132105441</v>
      </c>
      <c r="U72" s="8">
        <v>22.9</v>
      </c>
      <c r="V72" s="6">
        <v>38</v>
      </c>
      <c r="W72" s="9">
        <v>61.27</v>
      </c>
    </row>
    <row r="73" spans="1:23" hidden="1">
      <c r="A73" s="5" t="s">
        <v>161</v>
      </c>
      <c r="B73" s="5" t="s">
        <v>162</v>
      </c>
      <c r="C73" s="5" t="s">
        <v>20</v>
      </c>
      <c r="D73" s="6">
        <v>6661</v>
      </c>
      <c r="E73" s="6">
        <f>ROUND(+G73/'FY19 Tax Levies_Rates by Class'!D73*1000,-2)</f>
        <v>210700</v>
      </c>
      <c r="F73" s="6"/>
      <c r="G73" s="6">
        <v>4105</v>
      </c>
      <c r="H73" s="6"/>
      <c r="I73" s="7">
        <v>233</v>
      </c>
      <c r="J73" s="6">
        <v>30402</v>
      </c>
      <c r="K73" s="6"/>
      <c r="L73" s="33">
        <f t="shared" si="9"/>
        <v>0.72599999999999998</v>
      </c>
      <c r="M73" s="7">
        <v>225</v>
      </c>
      <c r="N73" s="6">
        <v>91651</v>
      </c>
      <c r="O73" s="6"/>
      <c r="P73" s="33">
        <f t="shared" si="10"/>
        <v>0.56299999999999994</v>
      </c>
      <c r="Q73" s="7">
        <v>301</v>
      </c>
      <c r="R73" s="230">
        <f t="shared" si="11"/>
        <v>0.13500000000000001</v>
      </c>
      <c r="S73" s="6">
        <f t="shared" si="7"/>
        <v>202507722</v>
      </c>
      <c r="T73" s="6">
        <f t="shared" si="8"/>
        <v>610487311</v>
      </c>
      <c r="U73" s="8">
        <v>21.78</v>
      </c>
      <c r="V73" s="6">
        <v>306</v>
      </c>
      <c r="W73" s="9">
        <v>47.71</v>
      </c>
    </row>
    <row r="74" spans="1:23" hidden="1">
      <c r="A74" s="5" t="s">
        <v>163</v>
      </c>
      <c r="B74" s="5" t="s">
        <v>164</v>
      </c>
      <c r="C74" s="5" t="s">
        <v>28</v>
      </c>
      <c r="D74" s="6">
        <v>27849</v>
      </c>
      <c r="E74" s="6">
        <f>ROUND(+G74/'FY19 Tax Levies_Rates by Class'!D74*1000,-2)</f>
        <v>468300</v>
      </c>
      <c r="F74" s="6"/>
      <c r="G74" s="6">
        <v>6219</v>
      </c>
      <c r="H74" s="6"/>
      <c r="I74" s="7">
        <v>104</v>
      </c>
      <c r="J74" s="6">
        <v>40015</v>
      </c>
      <c r="K74" s="6"/>
      <c r="L74" s="33">
        <f t="shared" si="9"/>
        <v>0.95599999999999996</v>
      </c>
      <c r="M74" s="7">
        <v>120</v>
      </c>
      <c r="N74" s="6">
        <v>166538</v>
      </c>
      <c r="O74" s="6"/>
      <c r="P74" s="33">
        <f t="shared" si="10"/>
        <v>1.022</v>
      </c>
      <c r="Q74" s="7">
        <v>131</v>
      </c>
      <c r="R74" s="230">
        <f t="shared" si="11"/>
        <v>0.155</v>
      </c>
      <c r="S74" s="6">
        <f t="shared" si="7"/>
        <v>1114377735</v>
      </c>
      <c r="T74" s="6">
        <f t="shared" si="8"/>
        <v>4637916762</v>
      </c>
      <c r="U74" s="8">
        <v>13.28</v>
      </c>
      <c r="V74" s="6">
        <v>2097</v>
      </c>
      <c r="W74" s="9">
        <v>128.1</v>
      </c>
    </row>
    <row r="75" spans="1:23" hidden="1">
      <c r="A75" s="5" t="s">
        <v>165</v>
      </c>
      <c r="B75" s="5" t="s">
        <v>166</v>
      </c>
      <c r="C75" s="5" t="s">
        <v>17</v>
      </c>
      <c r="D75" s="6">
        <v>34715</v>
      </c>
      <c r="E75" s="6">
        <f>ROUND(+G75/'FY19 Tax Levies_Rates by Class'!D75*1000,-2)</f>
        <v>412700</v>
      </c>
      <c r="F75" s="6"/>
      <c r="G75" s="6">
        <v>4098</v>
      </c>
      <c r="H75" s="6"/>
      <c r="I75" s="7">
        <v>234</v>
      </c>
      <c r="J75" s="6">
        <v>34352</v>
      </c>
      <c r="K75" s="6"/>
      <c r="L75" s="33">
        <f t="shared" si="9"/>
        <v>0.82099999999999995</v>
      </c>
      <c r="M75" s="7">
        <v>176</v>
      </c>
      <c r="N75" s="6">
        <v>157449</v>
      </c>
      <c r="O75" s="6"/>
      <c r="P75" s="33">
        <f t="shared" si="10"/>
        <v>0.96699999999999997</v>
      </c>
      <c r="Q75" s="7">
        <v>142</v>
      </c>
      <c r="R75" s="230">
        <f t="shared" si="11"/>
        <v>0.11899999999999999</v>
      </c>
      <c r="S75" s="6">
        <f t="shared" si="7"/>
        <v>1192529680</v>
      </c>
      <c r="T75" s="6">
        <f t="shared" si="8"/>
        <v>5465842035</v>
      </c>
      <c r="U75" s="8">
        <v>60.92</v>
      </c>
      <c r="V75" s="6">
        <v>570</v>
      </c>
      <c r="W75" s="9">
        <v>220.7</v>
      </c>
    </row>
    <row r="76" spans="1:23" hidden="1">
      <c r="A76" s="5" t="s">
        <v>167</v>
      </c>
      <c r="B76" s="5" t="s">
        <v>168</v>
      </c>
      <c r="C76" s="5" t="s">
        <v>54</v>
      </c>
      <c r="D76" s="6">
        <v>25397</v>
      </c>
      <c r="E76" s="6">
        <f>ROUND(+G76/'FY19 Tax Levies_Rates by Class'!D76*1000,-2)</f>
        <v>499900</v>
      </c>
      <c r="F76" s="6"/>
      <c r="G76" s="6">
        <v>7074</v>
      </c>
      <c r="H76" s="6"/>
      <c r="I76" s="7">
        <v>68</v>
      </c>
      <c r="J76" s="6">
        <v>53667</v>
      </c>
      <c r="K76" s="6"/>
      <c r="L76" s="33">
        <f t="shared" si="9"/>
        <v>1.282</v>
      </c>
      <c r="M76" s="7">
        <v>68</v>
      </c>
      <c r="N76" s="6">
        <v>186092</v>
      </c>
      <c r="O76" s="6"/>
      <c r="P76" s="33">
        <f t="shared" si="10"/>
        <v>1.1419999999999999</v>
      </c>
      <c r="Q76" s="7">
        <v>103</v>
      </c>
      <c r="R76" s="230">
        <f t="shared" si="11"/>
        <v>0.13200000000000001</v>
      </c>
      <c r="S76" s="6">
        <f t="shared" si="7"/>
        <v>1362980799</v>
      </c>
      <c r="T76" s="6">
        <f t="shared" si="8"/>
        <v>4726178524</v>
      </c>
      <c r="U76" s="8">
        <v>10.25</v>
      </c>
      <c r="V76" s="6">
        <v>2478</v>
      </c>
      <c r="W76" s="9">
        <v>107.25</v>
      </c>
    </row>
    <row r="77" spans="1:23" hidden="1">
      <c r="A77" s="5" t="s">
        <v>169</v>
      </c>
      <c r="B77" s="5" t="s">
        <v>170</v>
      </c>
      <c r="C77" s="5" t="s">
        <v>43</v>
      </c>
      <c r="D77" s="6">
        <v>5015</v>
      </c>
      <c r="E77" s="6">
        <f>ROUND(+G77/'FY19 Tax Levies_Rates by Class'!D77*1000,-2)</f>
        <v>291100</v>
      </c>
      <c r="F77" s="6"/>
      <c r="G77" s="6">
        <v>4631</v>
      </c>
      <c r="H77" s="6"/>
      <c r="I77" s="7">
        <v>198</v>
      </c>
      <c r="J77" s="6">
        <v>39729</v>
      </c>
      <c r="K77" s="6"/>
      <c r="L77" s="33">
        <f t="shared" si="9"/>
        <v>0.94899999999999995</v>
      </c>
      <c r="M77" s="7">
        <v>122</v>
      </c>
      <c r="N77" s="6">
        <v>139862</v>
      </c>
      <c r="O77" s="6"/>
      <c r="P77" s="33">
        <f t="shared" si="10"/>
        <v>0.85899999999999999</v>
      </c>
      <c r="Q77" s="7">
        <v>180</v>
      </c>
      <c r="R77" s="230">
        <f t="shared" si="11"/>
        <v>0.11700000000000001</v>
      </c>
      <c r="S77" s="6">
        <f t="shared" si="7"/>
        <v>199240935</v>
      </c>
      <c r="T77" s="6">
        <f t="shared" si="8"/>
        <v>701407930</v>
      </c>
      <c r="U77" s="8">
        <v>32.39</v>
      </c>
      <c r="V77" s="6">
        <v>155</v>
      </c>
      <c r="W77" s="9">
        <v>99.69</v>
      </c>
    </row>
    <row r="78" spans="1:23" hidden="1">
      <c r="A78" s="5" t="s">
        <v>171</v>
      </c>
      <c r="B78" s="5" t="s">
        <v>172</v>
      </c>
      <c r="C78" s="5" t="s">
        <v>59</v>
      </c>
      <c r="D78" s="6">
        <v>14005</v>
      </c>
      <c r="E78" s="6">
        <f>ROUND(+G78/'FY19 Tax Levies_Rates by Class'!D78*1000,-2)</f>
        <v>472600</v>
      </c>
      <c r="F78" s="6"/>
      <c r="G78" s="6">
        <v>2916</v>
      </c>
      <c r="H78" s="6"/>
      <c r="I78" s="7">
        <v>314</v>
      </c>
      <c r="J78" s="6">
        <v>32046</v>
      </c>
      <c r="K78" s="6"/>
      <c r="L78" s="33">
        <f t="shared" si="9"/>
        <v>0.76600000000000001</v>
      </c>
      <c r="M78" s="7">
        <v>214</v>
      </c>
      <c r="N78" s="6">
        <v>480258</v>
      </c>
      <c r="O78" s="6"/>
      <c r="P78" s="33">
        <f t="shared" si="10"/>
        <v>2.948</v>
      </c>
      <c r="Q78" s="7">
        <v>22</v>
      </c>
      <c r="R78" s="230">
        <f t="shared" si="11"/>
        <v>9.0999999999999998E-2</v>
      </c>
      <c r="S78" s="6">
        <f t="shared" si="7"/>
        <v>448804230</v>
      </c>
      <c r="T78" s="6">
        <f t="shared" si="8"/>
        <v>6726013290</v>
      </c>
      <c r="U78" s="8">
        <v>20.51</v>
      </c>
      <c r="V78" s="6">
        <v>683</v>
      </c>
      <c r="W78" s="9">
        <v>210.07</v>
      </c>
    </row>
    <row r="79" spans="1:23" hidden="1">
      <c r="A79" s="5" t="s">
        <v>173</v>
      </c>
      <c r="B79" s="5" t="s">
        <v>174</v>
      </c>
      <c r="C79" s="5" t="s">
        <v>17</v>
      </c>
      <c r="D79" s="6">
        <v>7399</v>
      </c>
      <c r="E79" s="6">
        <f>ROUND(+G79/'FY19 Tax Levies_Rates by Class'!D79*1000,-2)</f>
        <v>330000</v>
      </c>
      <c r="F79" s="6"/>
      <c r="G79" s="6">
        <v>4946</v>
      </c>
      <c r="H79" s="6"/>
      <c r="I79" s="7">
        <v>177</v>
      </c>
      <c r="J79" s="6">
        <v>33415</v>
      </c>
      <c r="K79" s="6"/>
      <c r="L79" s="33">
        <f t="shared" si="9"/>
        <v>0.79800000000000004</v>
      </c>
      <c r="M79" s="7">
        <v>190</v>
      </c>
      <c r="N79" s="6">
        <v>120727</v>
      </c>
      <c r="O79" s="6"/>
      <c r="P79" s="33">
        <f t="shared" si="10"/>
        <v>0.74099999999999999</v>
      </c>
      <c r="Q79" s="7">
        <v>224</v>
      </c>
      <c r="R79" s="230">
        <f t="shared" si="11"/>
        <v>0.14799999999999999</v>
      </c>
      <c r="S79" s="6">
        <f t="shared" si="7"/>
        <v>247237585</v>
      </c>
      <c r="T79" s="6">
        <f t="shared" si="8"/>
        <v>893259073</v>
      </c>
      <c r="U79" s="8">
        <v>22.03</v>
      </c>
      <c r="V79" s="6">
        <v>336</v>
      </c>
      <c r="W79" s="9">
        <v>64.67</v>
      </c>
    </row>
    <row r="80" spans="1:23" hidden="1">
      <c r="A80" s="5" t="s">
        <v>175</v>
      </c>
      <c r="B80" s="5" t="s">
        <v>176</v>
      </c>
      <c r="C80" s="5" t="s">
        <v>38</v>
      </c>
      <c r="D80" s="6">
        <v>8728</v>
      </c>
      <c r="E80" s="6">
        <f>ROUND(+G80/'FY19 Tax Levies_Rates by Class'!D80*1000,-2)</f>
        <v>306900</v>
      </c>
      <c r="F80" s="6"/>
      <c r="G80" s="6">
        <v>5370</v>
      </c>
      <c r="H80" s="6"/>
      <c r="I80" s="7">
        <v>152</v>
      </c>
      <c r="J80" s="6">
        <v>35023</v>
      </c>
      <c r="K80" s="6"/>
      <c r="L80" s="33">
        <f t="shared" si="9"/>
        <v>0.83699999999999997</v>
      </c>
      <c r="M80" s="7">
        <v>165</v>
      </c>
      <c r="N80" s="6">
        <v>107679</v>
      </c>
      <c r="O80" s="6"/>
      <c r="P80" s="33">
        <f t="shared" si="10"/>
        <v>0.66100000000000003</v>
      </c>
      <c r="Q80" s="7">
        <v>257</v>
      </c>
      <c r="R80" s="230">
        <f t="shared" si="11"/>
        <v>0.153</v>
      </c>
      <c r="S80" s="6">
        <f t="shared" si="7"/>
        <v>305680744</v>
      </c>
      <c r="T80" s="6">
        <f t="shared" si="8"/>
        <v>939822312</v>
      </c>
      <c r="U80" s="8">
        <v>36.4</v>
      </c>
      <c r="V80" s="6">
        <v>240</v>
      </c>
      <c r="W80" s="9">
        <v>83.02</v>
      </c>
    </row>
    <row r="81" spans="1:23" hidden="1">
      <c r="A81" s="5" t="s">
        <v>177</v>
      </c>
      <c r="B81" s="5" t="s">
        <v>178</v>
      </c>
      <c r="C81" s="5" t="s">
        <v>54</v>
      </c>
      <c r="D81" s="6">
        <v>5961</v>
      </c>
      <c r="E81" s="6">
        <f>ROUND(+G81/'FY19 Tax Levies_Rates by Class'!D81*1000,-2)</f>
        <v>1213700</v>
      </c>
      <c r="F81" s="6"/>
      <c r="G81" s="6">
        <v>15693</v>
      </c>
      <c r="H81" s="6"/>
      <c r="I81" s="7">
        <v>4</v>
      </c>
      <c r="J81" s="6">
        <v>214886</v>
      </c>
      <c r="K81" s="6"/>
      <c r="L81" s="33">
        <f t="shared" si="9"/>
        <v>5.1340000000000003</v>
      </c>
      <c r="M81" s="7">
        <v>2</v>
      </c>
      <c r="N81" s="6">
        <v>420095</v>
      </c>
      <c r="O81" s="6"/>
      <c r="P81" s="33">
        <f t="shared" si="10"/>
        <v>2.5790000000000002</v>
      </c>
      <c r="Q81" s="7">
        <v>27</v>
      </c>
      <c r="R81" s="230">
        <f t="shared" si="11"/>
        <v>7.2999999999999995E-2</v>
      </c>
      <c r="S81" s="6">
        <f t="shared" si="7"/>
        <v>1280935446</v>
      </c>
      <c r="T81" s="6">
        <f t="shared" si="8"/>
        <v>2504186295</v>
      </c>
      <c r="U81" s="8">
        <v>15.12</v>
      </c>
      <c r="V81" s="6">
        <v>394</v>
      </c>
      <c r="W81" s="9">
        <v>62.17</v>
      </c>
    </row>
    <row r="82" spans="1:23" hidden="1">
      <c r="A82" s="5" t="s">
        <v>179</v>
      </c>
      <c r="B82" s="5" t="s">
        <v>180</v>
      </c>
      <c r="C82" s="5" t="s">
        <v>14</v>
      </c>
      <c r="D82" s="6">
        <v>31352</v>
      </c>
      <c r="E82" s="6">
        <f>ROUND(+G82/'FY19 Tax Levies_Rates by Class'!D82*1000,-2)</f>
        <v>343900</v>
      </c>
      <c r="F82" s="6"/>
      <c r="G82" s="6">
        <v>4728</v>
      </c>
      <c r="H82" s="6"/>
      <c r="I82" s="7">
        <v>189</v>
      </c>
      <c r="J82" s="6">
        <v>32927</v>
      </c>
      <c r="K82" s="6"/>
      <c r="L82" s="33">
        <f t="shared" si="9"/>
        <v>0.78700000000000003</v>
      </c>
      <c r="M82" s="7">
        <v>197</v>
      </c>
      <c r="N82" s="6">
        <v>102563</v>
      </c>
      <c r="O82" s="6"/>
      <c r="P82" s="33">
        <f t="shared" si="10"/>
        <v>0.63</v>
      </c>
      <c r="Q82" s="7">
        <v>270</v>
      </c>
      <c r="R82" s="230">
        <f t="shared" si="11"/>
        <v>0.14399999999999999</v>
      </c>
      <c r="S82" s="6">
        <f t="shared" si="7"/>
        <v>1032327304</v>
      </c>
      <c r="T82" s="6">
        <f t="shared" si="8"/>
        <v>3215555176</v>
      </c>
      <c r="U82" s="8">
        <v>20.63</v>
      </c>
      <c r="V82" s="6">
        <v>1520</v>
      </c>
      <c r="W82" s="9">
        <v>158.63</v>
      </c>
    </row>
    <row r="83" spans="1:23" hidden="1">
      <c r="A83" s="5" t="s">
        <v>181</v>
      </c>
      <c r="B83" s="5" t="s">
        <v>182</v>
      </c>
      <c r="C83" s="5" t="s">
        <v>38</v>
      </c>
      <c r="D83" s="6">
        <v>11587</v>
      </c>
      <c r="E83" s="6">
        <f>ROUND(+G83/'FY19 Tax Levies_Rates by Class'!D83*1000,-2)</f>
        <v>255600</v>
      </c>
      <c r="F83" s="6"/>
      <c r="G83" s="6">
        <v>3450</v>
      </c>
      <c r="H83" s="6"/>
      <c r="I83" s="7">
        <v>297</v>
      </c>
      <c r="J83" s="6">
        <v>27299</v>
      </c>
      <c r="K83" s="6"/>
      <c r="L83" s="33">
        <f t="shared" si="9"/>
        <v>0.65200000000000002</v>
      </c>
      <c r="M83" s="7">
        <v>266</v>
      </c>
      <c r="N83" s="6">
        <v>80579</v>
      </c>
      <c r="O83" s="6"/>
      <c r="P83" s="33">
        <f t="shared" si="10"/>
        <v>0.495</v>
      </c>
      <c r="Q83" s="7">
        <v>320</v>
      </c>
      <c r="R83" s="230">
        <f t="shared" si="11"/>
        <v>0.126</v>
      </c>
      <c r="S83" s="6">
        <f t="shared" si="7"/>
        <v>316313513</v>
      </c>
      <c r="T83" s="6">
        <f t="shared" si="8"/>
        <v>933668873</v>
      </c>
      <c r="U83" s="8">
        <v>20.82</v>
      </c>
      <c r="V83" s="6">
        <v>557</v>
      </c>
      <c r="W83" s="9">
        <v>90.88</v>
      </c>
    </row>
    <row r="84" spans="1:23" hidden="1">
      <c r="A84" s="5" t="s">
        <v>183</v>
      </c>
      <c r="B84" s="5" t="s">
        <v>184</v>
      </c>
      <c r="C84" s="5" t="s">
        <v>14</v>
      </c>
      <c r="D84" s="6">
        <v>3435</v>
      </c>
      <c r="E84" s="6">
        <f>ROUND(+G84/'FY19 Tax Levies_Rates by Class'!D84*1000,-2)</f>
        <v>450900</v>
      </c>
      <c r="F84" s="6"/>
      <c r="G84" s="6">
        <v>7692</v>
      </c>
      <c r="H84" s="6"/>
      <c r="I84" s="7">
        <v>58</v>
      </c>
      <c r="J84" s="6">
        <v>51495</v>
      </c>
      <c r="K84" s="6"/>
      <c r="L84" s="33">
        <f t="shared" si="9"/>
        <v>1.23</v>
      </c>
      <c r="M84" s="7">
        <v>74</v>
      </c>
      <c r="N84" s="6">
        <v>149170</v>
      </c>
      <c r="O84" s="6"/>
      <c r="P84" s="33">
        <f t="shared" si="10"/>
        <v>0.91600000000000004</v>
      </c>
      <c r="Q84" s="7">
        <v>159</v>
      </c>
      <c r="R84" s="230">
        <f t="shared" si="11"/>
        <v>0.14899999999999999</v>
      </c>
      <c r="S84" s="6">
        <f t="shared" si="7"/>
        <v>176885325</v>
      </c>
      <c r="T84" s="6">
        <f t="shared" si="8"/>
        <v>512398950</v>
      </c>
      <c r="U84" s="8">
        <v>16.46</v>
      </c>
      <c r="V84" s="6">
        <v>209</v>
      </c>
      <c r="W84" s="9">
        <v>41.2</v>
      </c>
    </row>
    <row r="85" spans="1:23">
      <c r="A85" s="5" t="s">
        <v>185</v>
      </c>
      <c r="B85" s="5" t="s">
        <v>186</v>
      </c>
      <c r="C85" s="5" t="s">
        <v>11</v>
      </c>
      <c r="D85" s="6">
        <v>15483</v>
      </c>
      <c r="E85" s="6">
        <f>ROUND(+G85/'FY19 Tax Levies_Rates by Class'!D85*1000,-2)</f>
        <v>727000</v>
      </c>
      <c r="F85" s="7">
        <v>2</v>
      </c>
      <c r="G85" s="6">
        <v>10673</v>
      </c>
      <c r="H85" s="7">
        <v>1</v>
      </c>
      <c r="I85" s="7">
        <v>22</v>
      </c>
      <c r="J85" s="6">
        <v>84188</v>
      </c>
      <c r="K85" s="7">
        <v>3</v>
      </c>
      <c r="L85" s="33">
        <f t="shared" si="9"/>
        <v>2.0110000000000001</v>
      </c>
      <c r="M85" s="7">
        <v>23</v>
      </c>
      <c r="N85" s="6">
        <v>249015</v>
      </c>
      <c r="O85" s="7">
        <v>4</v>
      </c>
      <c r="P85" s="33">
        <f t="shared" si="10"/>
        <v>1.5289999999999999</v>
      </c>
      <c r="Q85" s="7">
        <v>59</v>
      </c>
      <c r="R85" s="230">
        <f t="shared" si="11"/>
        <v>0.127</v>
      </c>
      <c r="S85" s="6">
        <f t="shared" si="7"/>
        <v>1303482804</v>
      </c>
      <c r="T85" s="6">
        <f t="shared" si="8"/>
        <v>3855499245</v>
      </c>
      <c r="U85" s="8">
        <v>23.74</v>
      </c>
      <c r="V85" s="6">
        <v>652</v>
      </c>
      <c r="W85" s="9">
        <v>128.13</v>
      </c>
    </row>
    <row r="86" spans="1:23">
      <c r="A86" s="5" t="s">
        <v>187</v>
      </c>
      <c r="B86" s="5" t="s">
        <v>188</v>
      </c>
      <c r="C86" s="5" t="s">
        <v>11</v>
      </c>
      <c r="D86" s="6">
        <v>14343</v>
      </c>
      <c r="E86" s="6">
        <f>ROUND(+G86/'FY19 Tax Levies_Rates by Class'!D86*1000,-2)</f>
        <v>342900</v>
      </c>
      <c r="F86" s="7">
        <v>19</v>
      </c>
      <c r="G86" s="6">
        <v>6021</v>
      </c>
      <c r="H86" s="7">
        <v>11</v>
      </c>
      <c r="I86" s="7">
        <v>111</v>
      </c>
      <c r="J86" s="6">
        <v>32092</v>
      </c>
      <c r="K86" s="7">
        <v>20</v>
      </c>
      <c r="L86" s="33">
        <f t="shared" si="9"/>
        <v>0.76700000000000002</v>
      </c>
      <c r="M86" s="7">
        <v>213</v>
      </c>
      <c r="N86" s="6">
        <v>109984</v>
      </c>
      <c r="O86" s="7">
        <v>21</v>
      </c>
      <c r="P86" s="33">
        <f t="shared" si="10"/>
        <v>0.67500000000000004</v>
      </c>
      <c r="Q86" s="7">
        <v>252</v>
      </c>
      <c r="R86" s="230">
        <f t="shared" si="11"/>
        <v>0.188</v>
      </c>
      <c r="S86" s="6">
        <f t="shared" si="7"/>
        <v>460295556</v>
      </c>
      <c r="T86" s="6">
        <f t="shared" si="8"/>
        <v>1577500512</v>
      </c>
      <c r="U86" s="8">
        <v>17.21</v>
      </c>
      <c r="V86" s="6">
        <v>833</v>
      </c>
      <c r="W86" s="9">
        <v>79.63</v>
      </c>
    </row>
    <row r="87" spans="1:23" hidden="1">
      <c r="A87" s="5" t="s">
        <v>189</v>
      </c>
      <c r="B87" s="5" t="s">
        <v>190</v>
      </c>
      <c r="C87" s="5" t="s">
        <v>38</v>
      </c>
      <c r="D87" s="6">
        <v>2187</v>
      </c>
      <c r="E87" s="6">
        <f>ROUND(+G87/'FY19 Tax Levies_Rates by Class'!D87*1000,-2)</f>
        <v>230000</v>
      </c>
      <c r="F87" s="6"/>
      <c r="G87" s="6">
        <v>3788</v>
      </c>
      <c r="H87" s="6"/>
      <c r="I87" s="7">
        <v>264</v>
      </c>
      <c r="J87" s="6">
        <v>30336</v>
      </c>
      <c r="K87" s="6"/>
      <c r="L87" s="33">
        <f t="shared" si="9"/>
        <v>0.72499999999999998</v>
      </c>
      <c r="M87" s="7">
        <v>226</v>
      </c>
      <c r="N87" s="6">
        <v>100219</v>
      </c>
      <c r="O87" s="6"/>
      <c r="P87" s="33">
        <f t="shared" si="10"/>
        <v>0.61499999999999999</v>
      </c>
      <c r="Q87" s="7">
        <v>277</v>
      </c>
      <c r="R87" s="230">
        <f t="shared" si="11"/>
        <v>0.125</v>
      </c>
      <c r="S87" s="6">
        <f t="shared" si="7"/>
        <v>66344832</v>
      </c>
      <c r="T87" s="6">
        <f t="shared" si="8"/>
        <v>219178953</v>
      </c>
      <c r="U87" s="8">
        <v>9.85</v>
      </c>
      <c r="V87" s="6">
        <v>222</v>
      </c>
      <c r="W87" s="9">
        <v>27.17</v>
      </c>
    </row>
    <row r="88" spans="1:23" hidden="1">
      <c r="A88" s="5" t="s">
        <v>191</v>
      </c>
      <c r="B88" s="5" t="s">
        <v>192</v>
      </c>
      <c r="C88" s="5" t="s">
        <v>23</v>
      </c>
      <c r="D88" s="6">
        <v>16213</v>
      </c>
      <c r="E88" s="6">
        <f>ROUND(+G88/'FY19 Tax Levies_Rates by Class'!D88*1000,-2)</f>
        <v>272400</v>
      </c>
      <c r="F88" s="6"/>
      <c r="G88" s="6">
        <v>5598</v>
      </c>
      <c r="H88" s="6"/>
      <c r="I88" s="7">
        <v>139</v>
      </c>
      <c r="J88" s="6">
        <v>41638</v>
      </c>
      <c r="K88" s="6"/>
      <c r="L88" s="33">
        <f t="shared" si="9"/>
        <v>0.995</v>
      </c>
      <c r="M88" s="7">
        <v>113</v>
      </c>
      <c r="N88" s="6">
        <v>118730</v>
      </c>
      <c r="O88" s="6"/>
      <c r="P88" s="33">
        <f t="shared" si="10"/>
        <v>0.72899999999999998</v>
      </c>
      <c r="Q88" s="7">
        <v>227</v>
      </c>
      <c r="R88" s="230">
        <f t="shared" si="11"/>
        <v>0.13400000000000001</v>
      </c>
      <c r="S88" s="6">
        <f t="shared" si="7"/>
        <v>675076894</v>
      </c>
      <c r="T88" s="6">
        <f t="shared" si="8"/>
        <v>1924969490</v>
      </c>
      <c r="U88" s="8">
        <v>13.01</v>
      </c>
      <c r="V88" s="6">
        <v>1246</v>
      </c>
      <c r="W88" s="9">
        <v>100.3</v>
      </c>
    </row>
    <row r="89" spans="1:23" hidden="1">
      <c r="A89" s="5" t="s">
        <v>193</v>
      </c>
      <c r="B89" s="5" t="s">
        <v>194</v>
      </c>
      <c r="C89" s="5" t="s">
        <v>59</v>
      </c>
      <c r="D89" s="6">
        <v>4915</v>
      </c>
      <c r="E89" s="6">
        <f>ROUND(+G89/'FY19 Tax Levies_Rates by Class'!D89*1000,-2)</f>
        <v>495300</v>
      </c>
      <c r="F89" s="6"/>
      <c r="G89" s="6">
        <v>4086</v>
      </c>
      <c r="H89" s="6"/>
      <c r="I89" s="7">
        <v>237</v>
      </c>
      <c r="J89" s="6">
        <v>32526</v>
      </c>
      <c r="K89" s="6"/>
      <c r="L89" s="33">
        <f t="shared" si="9"/>
        <v>0.77700000000000002</v>
      </c>
      <c r="M89" s="7">
        <v>206</v>
      </c>
      <c r="N89" s="6">
        <v>593111</v>
      </c>
      <c r="O89" s="6"/>
      <c r="P89" s="33">
        <f t="shared" si="10"/>
        <v>3.641</v>
      </c>
      <c r="Q89" s="7">
        <v>17</v>
      </c>
      <c r="R89" s="230">
        <f t="shared" si="11"/>
        <v>0.126</v>
      </c>
      <c r="S89" s="6">
        <f t="shared" si="7"/>
        <v>159865290</v>
      </c>
      <c r="T89" s="6">
        <f t="shared" si="8"/>
        <v>2915140565</v>
      </c>
      <c r="U89" s="8">
        <v>13.96</v>
      </c>
      <c r="V89" s="6">
        <v>352</v>
      </c>
      <c r="W89" s="9">
        <v>104.34</v>
      </c>
    </row>
    <row r="90" spans="1:23" hidden="1">
      <c r="A90" s="5" t="s">
        <v>195</v>
      </c>
      <c r="B90" s="5" t="s">
        <v>196</v>
      </c>
      <c r="C90" s="5" t="s">
        <v>31</v>
      </c>
      <c r="D90" s="6">
        <v>16030</v>
      </c>
      <c r="E90" s="6">
        <f>ROUND(+G90/'FY19 Tax Levies_Rates by Class'!D90*1000,-2)</f>
        <v>256700</v>
      </c>
      <c r="F90" s="6"/>
      <c r="G90" s="6">
        <v>3968</v>
      </c>
      <c r="H90" s="6"/>
      <c r="I90" s="7">
        <v>250</v>
      </c>
      <c r="J90" s="6">
        <v>28590</v>
      </c>
      <c r="K90" s="6"/>
      <c r="L90" s="33">
        <f t="shared" si="9"/>
        <v>0.68300000000000005</v>
      </c>
      <c r="M90" s="7">
        <v>253</v>
      </c>
      <c r="N90" s="6">
        <v>95065</v>
      </c>
      <c r="O90" s="6"/>
      <c r="P90" s="33">
        <f t="shared" si="10"/>
        <v>0.58399999999999996</v>
      </c>
      <c r="Q90" s="7">
        <v>292</v>
      </c>
      <c r="R90" s="230">
        <f t="shared" si="11"/>
        <v>0.13900000000000001</v>
      </c>
      <c r="S90" s="6">
        <f t="shared" si="7"/>
        <v>458297700</v>
      </c>
      <c r="T90" s="6">
        <f t="shared" si="8"/>
        <v>1523891950</v>
      </c>
      <c r="U90" s="8">
        <v>13.33</v>
      </c>
      <c r="V90" s="6">
        <v>1203</v>
      </c>
      <c r="W90" s="9">
        <v>91.97</v>
      </c>
    </row>
    <row r="91" spans="1:23" hidden="1">
      <c r="A91" s="5" t="s">
        <v>197</v>
      </c>
      <c r="B91" s="5" t="s">
        <v>198</v>
      </c>
      <c r="C91" s="5" t="s">
        <v>17</v>
      </c>
      <c r="D91" s="6">
        <v>23908</v>
      </c>
      <c r="E91" s="6">
        <f>ROUND(+G91/'FY19 Tax Levies_Rates by Class'!D91*1000,-2)</f>
        <v>450000</v>
      </c>
      <c r="F91" s="6"/>
      <c r="G91" s="6">
        <v>7182</v>
      </c>
      <c r="H91" s="6"/>
      <c r="I91" s="7">
        <v>67</v>
      </c>
      <c r="J91" s="6">
        <v>48087</v>
      </c>
      <c r="K91" s="6"/>
      <c r="L91" s="33">
        <f t="shared" si="9"/>
        <v>1.149</v>
      </c>
      <c r="M91" s="7">
        <v>87</v>
      </c>
      <c r="N91" s="6">
        <v>140000</v>
      </c>
      <c r="O91" s="6"/>
      <c r="P91" s="33">
        <f t="shared" si="10"/>
        <v>0.85899999999999999</v>
      </c>
      <c r="Q91" s="7">
        <v>179</v>
      </c>
      <c r="R91" s="230">
        <f t="shared" si="11"/>
        <v>0.14899999999999999</v>
      </c>
      <c r="S91" s="6">
        <f t="shared" si="7"/>
        <v>1149663996</v>
      </c>
      <c r="T91" s="6">
        <f t="shared" si="8"/>
        <v>3347120000</v>
      </c>
      <c r="U91" s="8">
        <v>28.75</v>
      </c>
      <c r="V91" s="6">
        <v>832</v>
      </c>
      <c r="W91" s="9">
        <v>131</v>
      </c>
    </row>
    <row r="92" spans="1:23" hidden="1">
      <c r="A92" s="5" t="s">
        <v>199</v>
      </c>
      <c r="B92" s="5" t="s">
        <v>200</v>
      </c>
      <c r="C92" s="5" t="s">
        <v>146</v>
      </c>
      <c r="D92" s="6">
        <v>4306</v>
      </c>
      <c r="E92" s="6">
        <f>ROUND(+G92/'FY19 Tax Levies_Rates by Class'!D92*1000,-2)</f>
        <v>1523300</v>
      </c>
      <c r="F92" s="6"/>
      <c r="G92" s="6">
        <v>5895</v>
      </c>
      <c r="H92" s="6"/>
      <c r="I92" s="7">
        <v>119</v>
      </c>
      <c r="J92" s="6">
        <v>52842</v>
      </c>
      <c r="K92" s="6"/>
      <c r="L92" s="33">
        <f t="shared" si="9"/>
        <v>1.262</v>
      </c>
      <c r="M92" s="7">
        <v>70</v>
      </c>
      <c r="N92" s="6">
        <v>1799264</v>
      </c>
      <c r="O92" s="6"/>
      <c r="P92" s="33">
        <f t="shared" si="10"/>
        <v>11.045</v>
      </c>
      <c r="Q92" s="7">
        <v>5</v>
      </c>
      <c r="R92" s="230">
        <f t="shared" si="11"/>
        <v>0.112</v>
      </c>
      <c r="S92" s="6">
        <f t="shared" si="7"/>
        <v>227537652</v>
      </c>
      <c r="T92" s="6">
        <f t="shared" si="8"/>
        <v>7747630784</v>
      </c>
      <c r="U92" s="8">
        <v>26.81</v>
      </c>
      <c r="V92" s="6">
        <v>161</v>
      </c>
      <c r="W92" s="9">
        <v>53.38</v>
      </c>
    </row>
    <row r="93" spans="1:23" hidden="1">
      <c r="A93" s="5" t="s">
        <v>201</v>
      </c>
      <c r="B93" s="5" t="s">
        <v>202</v>
      </c>
      <c r="C93" s="5" t="s">
        <v>20</v>
      </c>
      <c r="D93" s="6">
        <v>1210</v>
      </c>
      <c r="E93" s="6">
        <f>ROUND(+G93/'FY19 Tax Levies_Rates by Class'!D93*1000,-2)</f>
        <v>400900</v>
      </c>
      <c r="F93" s="6"/>
      <c r="G93" s="6">
        <v>3837</v>
      </c>
      <c r="H93" s="6"/>
      <c r="I93" s="7">
        <v>260</v>
      </c>
      <c r="J93" s="6">
        <v>27009</v>
      </c>
      <c r="K93" s="6"/>
      <c r="L93" s="33">
        <f t="shared" si="9"/>
        <v>0.64500000000000002</v>
      </c>
      <c r="M93" s="7">
        <v>269</v>
      </c>
      <c r="N93" s="6">
        <v>351415</v>
      </c>
      <c r="O93" s="6"/>
      <c r="P93" s="33">
        <f t="shared" si="10"/>
        <v>2.157</v>
      </c>
      <c r="Q93" s="7">
        <v>36</v>
      </c>
      <c r="R93" s="230">
        <f t="shared" si="11"/>
        <v>0.14199999999999999</v>
      </c>
      <c r="S93" s="6">
        <f t="shared" si="7"/>
        <v>32680890</v>
      </c>
      <c r="T93" s="6">
        <f t="shared" si="8"/>
        <v>425212150</v>
      </c>
      <c r="U93" s="8">
        <v>18.68</v>
      </c>
      <c r="V93" s="6">
        <v>65</v>
      </c>
      <c r="W93" s="9">
        <v>43.56</v>
      </c>
    </row>
    <row r="94" spans="1:23" hidden="1">
      <c r="A94" s="5" t="s">
        <v>203</v>
      </c>
      <c r="B94" s="5" t="s">
        <v>204</v>
      </c>
      <c r="C94" s="5" t="s">
        <v>43</v>
      </c>
      <c r="D94" s="6">
        <v>1776</v>
      </c>
      <c r="E94" s="6">
        <f>ROUND(+G94/'FY19 Tax Levies_Rates by Class'!D94*1000,-2)</f>
        <v>189800</v>
      </c>
      <c r="F94" s="6"/>
      <c r="G94" s="6">
        <v>1395</v>
      </c>
      <c r="H94" s="6"/>
      <c r="I94" s="7">
        <v>328</v>
      </c>
      <c r="J94" s="6">
        <v>19005</v>
      </c>
      <c r="K94" s="6"/>
      <c r="L94" s="33">
        <f t="shared" si="9"/>
        <v>0.45400000000000001</v>
      </c>
      <c r="M94" s="7">
        <v>330</v>
      </c>
      <c r="N94" s="6">
        <v>499650</v>
      </c>
      <c r="O94" s="6"/>
      <c r="P94" s="33">
        <f t="shared" si="10"/>
        <v>3.0670000000000002</v>
      </c>
      <c r="Q94" s="7">
        <v>21</v>
      </c>
      <c r="R94" s="230">
        <f t="shared" si="11"/>
        <v>7.2999999999999995E-2</v>
      </c>
      <c r="S94" s="6">
        <f t="shared" si="7"/>
        <v>33752880</v>
      </c>
      <c r="T94" s="6">
        <f t="shared" si="8"/>
        <v>887378400</v>
      </c>
      <c r="U94" s="8">
        <v>13.82</v>
      </c>
      <c r="V94" s="6">
        <v>129</v>
      </c>
      <c r="W94" s="9">
        <v>38.25</v>
      </c>
    </row>
    <row r="95" spans="1:23" hidden="1">
      <c r="A95" s="5" t="s">
        <v>205</v>
      </c>
      <c r="B95" s="5" t="s">
        <v>206</v>
      </c>
      <c r="C95" s="5" t="s">
        <v>28</v>
      </c>
      <c r="D95" s="6">
        <v>3661</v>
      </c>
      <c r="E95" s="6">
        <f>ROUND(+G95/'FY19 Tax Levies_Rates by Class'!D95*1000,-2)</f>
        <v>571200</v>
      </c>
      <c r="F95" s="6"/>
      <c r="G95" s="6">
        <v>8780</v>
      </c>
      <c r="H95" s="6"/>
      <c r="I95" s="7">
        <v>42</v>
      </c>
      <c r="J95" s="6">
        <v>57774</v>
      </c>
      <c r="K95" s="6"/>
      <c r="L95" s="33">
        <f t="shared" si="9"/>
        <v>1.38</v>
      </c>
      <c r="M95" s="7">
        <v>52</v>
      </c>
      <c r="N95" s="6">
        <v>224114</v>
      </c>
      <c r="O95" s="6"/>
      <c r="P95" s="33">
        <f t="shared" si="10"/>
        <v>1.3759999999999999</v>
      </c>
      <c r="Q95" s="7">
        <v>72</v>
      </c>
      <c r="R95" s="230">
        <f t="shared" si="11"/>
        <v>0.152</v>
      </c>
      <c r="S95" s="6">
        <f t="shared" si="7"/>
        <v>211510614</v>
      </c>
      <c r="T95" s="6">
        <f t="shared" si="8"/>
        <v>820481354</v>
      </c>
      <c r="U95" s="8">
        <v>13.97</v>
      </c>
      <c r="V95" s="6">
        <v>262</v>
      </c>
      <c r="W95" s="9">
        <v>29.8</v>
      </c>
    </row>
    <row r="96" spans="1:23" hidden="1">
      <c r="A96" s="40" t="s">
        <v>207</v>
      </c>
      <c r="B96" s="40" t="s">
        <v>208</v>
      </c>
      <c r="C96" s="40" t="s">
        <v>14</v>
      </c>
      <c r="D96" s="41">
        <v>46050</v>
      </c>
      <c r="E96" s="42" t="s">
        <v>737</v>
      </c>
      <c r="F96" s="41"/>
      <c r="G96" s="41" t="s">
        <v>60</v>
      </c>
      <c r="H96" s="41"/>
      <c r="I96" s="42" t="s">
        <v>737</v>
      </c>
      <c r="J96" s="41">
        <v>19749</v>
      </c>
      <c r="K96" s="41"/>
      <c r="L96" s="47">
        <f t="shared" si="9"/>
        <v>0.47199999999999998</v>
      </c>
      <c r="M96" s="48">
        <v>325</v>
      </c>
      <c r="N96" s="41">
        <v>99559</v>
      </c>
      <c r="O96" s="41"/>
      <c r="P96" s="47">
        <f t="shared" si="10"/>
        <v>0.61099999999999999</v>
      </c>
      <c r="Q96" s="48">
        <v>279</v>
      </c>
      <c r="R96" s="231" t="s">
        <v>737</v>
      </c>
      <c r="S96" s="41">
        <f t="shared" si="7"/>
        <v>909441450</v>
      </c>
      <c r="T96" s="41">
        <f t="shared" si="8"/>
        <v>4584691950</v>
      </c>
      <c r="U96" s="8">
        <v>3.43</v>
      </c>
      <c r="V96" s="6">
        <v>13426</v>
      </c>
      <c r="W96" s="9">
        <v>63.37</v>
      </c>
    </row>
    <row r="97" spans="1:23" hidden="1">
      <c r="A97" s="5" t="s">
        <v>209</v>
      </c>
      <c r="B97" s="5" t="s">
        <v>210</v>
      </c>
      <c r="C97" s="5" t="s">
        <v>17</v>
      </c>
      <c r="D97" s="6">
        <v>16140</v>
      </c>
      <c r="E97" s="6">
        <f>ROUND(+G97/'FY19 Tax Levies_Rates by Class'!D97*1000,-2)</f>
        <v>286100</v>
      </c>
      <c r="F97" s="6"/>
      <c r="G97" s="6">
        <v>3339</v>
      </c>
      <c r="H97" s="6"/>
      <c r="I97" s="7">
        <v>302</v>
      </c>
      <c r="J97" s="6">
        <v>27423</v>
      </c>
      <c r="K97" s="6"/>
      <c r="L97" s="33">
        <f t="shared" si="9"/>
        <v>0.65500000000000003</v>
      </c>
      <c r="M97" s="7">
        <v>263</v>
      </c>
      <c r="N97" s="6">
        <v>124770</v>
      </c>
      <c r="O97" s="6"/>
      <c r="P97" s="33">
        <f t="shared" si="10"/>
        <v>0.76600000000000001</v>
      </c>
      <c r="Q97" s="7">
        <v>216</v>
      </c>
      <c r="R97" s="230">
        <f t="shared" si="11"/>
        <v>0.122</v>
      </c>
      <c r="S97" s="6">
        <f t="shared" si="7"/>
        <v>442607220</v>
      </c>
      <c r="T97" s="6">
        <f t="shared" si="8"/>
        <v>2013787800</v>
      </c>
      <c r="U97" s="8">
        <v>12.33</v>
      </c>
      <c r="V97" s="6">
        <v>1309</v>
      </c>
      <c r="W97" s="9">
        <v>106.94</v>
      </c>
    </row>
    <row r="98" spans="1:23" hidden="1">
      <c r="A98" s="5" t="s">
        <v>211</v>
      </c>
      <c r="B98" s="5" t="s">
        <v>212</v>
      </c>
      <c r="C98" s="5" t="s">
        <v>17</v>
      </c>
      <c r="D98" s="6">
        <v>88777</v>
      </c>
      <c r="E98" s="6">
        <f>ROUND(+G98/'FY19 Tax Levies_Rates by Class'!D98*1000,-2)</f>
        <v>225300</v>
      </c>
      <c r="F98" s="6"/>
      <c r="G98" s="6">
        <v>3285</v>
      </c>
      <c r="H98" s="6"/>
      <c r="I98" s="7">
        <v>308</v>
      </c>
      <c r="J98" s="6">
        <v>16650</v>
      </c>
      <c r="K98" s="6"/>
      <c r="L98" s="33">
        <f t="shared" si="9"/>
        <v>0.39800000000000002</v>
      </c>
      <c r="M98" s="7">
        <v>340</v>
      </c>
      <c r="N98" s="6">
        <v>61071</v>
      </c>
      <c r="O98" s="6"/>
      <c r="P98" s="33">
        <f t="shared" si="10"/>
        <v>0.375</v>
      </c>
      <c r="Q98" s="7">
        <v>340</v>
      </c>
      <c r="R98" s="230">
        <f t="shared" si="11"/>
        <v>0.19700000000000001</v>
      </c>
      <c r="S98" s="6">
        <f t="shared" si="7"/>
        <v>1478137050</v>
      </c>
      <c r="T98" s="6">
        <f t="shared" si="8"/>
        <v>5421700167</v>
      </c>
      <c r="U98" s="8">
        <v>33.130000000000003</v>
      </c>
      <c r="V98" s="6">
        <v>2680</v>
      </c>
      <c r="W98" s="9">
        <v>273.45</v>
      </c>
    </row>
    <row r="99" spans="1:23" hidden="1">
      <c r="A99" s="5" t="s">
        <v>213</v>
      </c>
      <c r="B99" s="5" t="s">
        <v>214</v>
      </c>
      <c r="C99" s="5" t="s">
        <v>59</v>
      </c>
      <c r="D99" s="6">
        <v>31524</v>
      </c>
      <c r="E99" s="6">
        <f>ROUND(+G99/'FY19 Tax Levies_Rates by Class'!D99*1000,-2)</f>
        <v>529700</v>
      </c>
      <c r="F99" s="6"/>
      <c r="G99" s="6">
        <v>4534</v>
      </c>
      <c r="H99" s="6"/>
      <c r="I99" s="7">
        <v>212</v>
      </c>
      <c r="J99" s="6">
        <v>38352</v>
      </c>
      <c r="K99" s="6"/>
      <c r="L99" s="33">
        <f t="shared" si="9"/>
        <v>0.91600000000000004</v>
      </c>
      <c r="M99" s="7">
        <v>134</v>
      </c>
      <c r="N99" s="6">
        <v>377262</v>
      </c>
      <c r="O99" s="6"/>
      <c r="P99" s="33">
        <f t="shared" si="10"/>
        <v>2.3159999999999998</v>
      </c>
      <c r="Q99" s="7">
        <v>31</v>
      </c>
      <c r="R99" s="230">
        <f t="shared" si="11"/>
        <v>0.11799999999999999</v>
      </c>
      <c r="S99" s="6">
        <f t="shared" si="7"/>
        <v>1209008448</v>
      </c>
      <c r="T99" s="6">
        <f t="shared" si="8"/>
        <v>11892807288</v>
      </c>
      <c r="U99" s="8">
        <v>44.07</v>
      </c>
      <c r="V99" s="6">
        <v>715</v>
      </c>
      <c r="W99" s="9">
        <v>346.03</v>
      </c>
    </row>
    <row r="100" spans="1:23" hidden="1">
      <c r="A100" s="5" t="s">
        <v>215</v>
      </c>
      <c r="B100" s="5" t="s">
        <v>216</v>
      </c>
      <c r="C100" s="5" t="s">
        <v>38</v>
      </c>
      <c r="D100" s="6">
        <v>40545</v>
      </c>
      <c r="E100" s="6">
        <f>ROUND(+G100/'FY19 Tax Levies_Rates by Class'!D100*1000,-2)</f>
        <v>195000</v>
      </c>
      <c r="F100" s="6"/>
      <c r="G100" s="6">
        <v>3995</v>
      </c>
      <c r="H100" s="6"/>
      <c r="I100" s="7">
        <v>248</v>
      </c>
      <c r="J100" s="6">
        <v>18939</v>
      </c>
      <c r="K100" s="6"/>
      <c r="L100" s="33">
        <f t="shared" si="9"/>
        <v>0.45200000000000001</v>
      </c>
      <c r="M100" s="7">
        <v>331</v>
      </c>
      <c r="N100" s="6">
        <v>56896</v>
      </c>
      <c r="O100" s="6"/>
      <c r="P100" s="33">
        <f t="shared" si="10"/>
        <v>0.34899999999999998</v>
      </c>
      <c r="Q100" s="7">
        <v>348</v>
      </c>
      <c r="R100" s="230">
        <f t="shared" si="11"/>
        <v>0.21099999999999999</v>
      </c>
      <c r="S100" s="6">
        <f t="shared" si="7"/>
        <v>767881755</v>
      </c>
      <c r="T100" s="6">
        <f t="shared" si="8"/>
        <v>2306848320</v>
      </c>
      <c r="U100" s="8">
        <v>27.83</v>
      </c>
      <c r="V100" s="6">
        <v>1457</v>
      </c>
      <c r="W100" s="9">
        <v>201.51</v>
      </c>
    </row>
    <row r="101" spans="1:23" hidden="1">
      <c r="A101" s="5" t="s">
        <v>217</v>
      </c>
      <c r="B101" s="5" t="s">
        <v>218</v>
      </c>
      <c r="C101" s="5" t="s">
        <v>20</v>
      </c>
      <c r="D101" s="6">
        <v>730</v>
      </c>
      <c r="E101" s="6">
        <f>ROUND(+G101/'FY19 Tax Levies_Rates by Class'!D101*1000,-2)</f>
        <v>160900</v>
      </c>
      <c r="F101" s="6"/>
      <c r="G101" s="6">
        <v>1564</v>
      </c>
      <c r="H101" s="6"/>
      <c r="I101" s="7">
        <v>327</v>
      </c>
      <c r="J101" s="6">
        <v>16889</v>
      </c>
      <c r="K101" s="6"/>
      <c r="L101" s="33">
        <f t="shared" si="9"/>
        <v>0.40300000000000002</v>
      </c>
      <c r="M101" s="7">
        <v>338</v>
      </c>
      <c r="N101" s="6">
        <v>168972</v>
      </c>
      <c r="O101" s="6"/>
      <c r="P101" s="33">
        <f t="shared" si="10"/>
        <v>1.0369999999999999</v>
      </c>
      <c r="Q101" s="7">
        <v>126</v>
      </c>
      <c r="R101" s="230">
        <f t="shared" si="11"/>
        <v>9.2999999999999999E-2</v>
      </c>
      <c r="S101" s="6">
        <f t="shared" si="7"/>
        <v>12328970</v>
      </c>
      <c r="T101" s="6">
        <f t="shared" si="8"/>
        <v>123349560</v>
      </c>
      <c r="U101" s="8">
        <v>24.36</v>
      </c>
      <c r="V101" s="6">
        <v>30</v>
      </c>
      <c r="W101" s="9">
        <v>46.86</v>
      </c>
    </row>
    <row r="102" spans="1:23" hidden="1">
      <c r="A102" s="5" t="s">
        <v>219</v>
      </c>
      <c r="B102" s="5" t="s">
        <v>220</v>
      </c>
      <c r="C102" s="5" t="s">
        <v>54</v>
      </c>
      <c r="D102" s="6">
        <v>17456</v>
      </c>
      <c r="E102" s="6">
        <f>ROUND(+G102/'FY19 Tax Levies_Rates by Class'!D102*1000,-2)</f>
        <v>454500</v>
      </c>
      <c r="F102" s="6"/>
      <c r="G102" s="6">
        <v>6681</v>
      </c>
      <c r="H102" s="6"/>
      <c r="I102" s="7">
        <v>83</v>
      </c>
      <c r="J102" s="6">
        <v>49194</v>
      </c>
      <c r="K102" s="6"/>
      <c r="L102" s="33">
        <f t="shared" si="9"/>
        <v>1.175</v>
      </c>
      <c r="M102" s="7">
        <v>85</v>
      </c>
      <c r="N102" s="6">
        <v>169786</v>
      </c>
      <c r="O102" s="6"/>
      <c r="P102" s="33">
        <f t="shared" si="10"/>
        <v>1.042</v>
      </c>
      <c r="Q102" s="7">
        <v>124</v>
      </c>
      <c r="R102" s="230">
        <f t="shared" si="11"/>
        <v>0.13600000000000001</v>
      </c>
      <c r="S102" s="6">
        <f t="shared" si="7"/>
        <v>858730464</v>
      </c>
      <c r="T102" s="6">
        <f t="shared" si="8"/>
        <v>2963784416</v>
      </c>
      <c r="U102" s="8">
        <v>19.850000000000001</v>
      </c>
      <c r="V102" s="6">
        <v>879</v>
      </c>
      <c r="W102" s="9">
        <v>111.11</v>
      </c>
    </row>
    <row r="103" spans="1:23" hidden="1">
      <c r="A103" s="5" t="s">
        <v>221</v>
      </c>
      <c r="B103" s="5" t="s">
        <v>222</v>
      </c>
      <c r="C103" s="5" t="s">
        <v>14</v>
      </c>
      <c r="D103" s="6">
        <v>71209</v>
      </c>
      <c r="E103" s="6">
        <f>ROUND(+G103/'FY19 Tax Levies_Rates by Class'!D103*1000,-2)</f>
        <v>416600</v>
      </c>
      <c r="F103" s="6"/>
      <c r="G103" s="6">
        <v>6408</v>
      </c>
      <c r="H103" s="6"/>
      <c r="I103" s="7">
        <v>95</v>
      </c>
      <c r="J103" s="6">
        <v>34293</v>
      </c>
      <c r="K103" s="6"/>
      <c r="L103" s="33">
        <f t="shared" si="9"/>
        <v>0.81899999999999995</v>
      </c>
      <c r="M103" s="7">
        <v>178</v>
      </c>
      <c r="N103" s="6">
        <v>118611</v>
      </c>
      <c r="O103" s="6"/>
      <c r="P103" s="33">
        <f t="shared" si="10"/>
        <v>0.72799999999999998</v>
      </c>
      <c r="Q103" s="7">
        <v>228</v>
      </c>
      <c r="R103" s="230">
        <f t="shared" si="11"/>
        <v>0.187</v>
      </c>
      <c r="S103" s="6">
        <f t="shared" si="7"/>
        <v>2441970237</v>
      </c>
      <c r="T103" s="6">
        <f t="shared" si="8"/>
        <v>8446170699</v>
      </c>
      <c r="U103" s="8">
        <v>25.04</v>
      </c>
      <c r="V103" s="6">
        <v>2844</v>
      </c>
      <c r="W103" s="9">
        <v>241.73</v>
      </c>
    </row>
    <row r="104" spans="1:23" hidden="1">
      <c r="A104" s="5" t="s">
        <v>223</v>
      </c>
      <c r="B104" s="5" t="s">
        <v>224</v>
      </c>
      <c r="C104" s="5" t="s">
        <v>54</v>
      </c>
      <c r="D104" s="6">
        <v>33147</v>
      </c>
      <c r="E104" s="6">
        <f>ROUND(+G104/'FY19 Tax Levies_Rates by Class'!D104*1000,-2)</f>
        <v>443500</v>
      </c>
      <c r="F104" s="6"/>
      <c r="G104" s="6">
        <v>6502</v>
      </c>
      <c r="H104" s="6"/>
      <c r="I104" s="7">
        <v>88</v>
      </c>
      <c r="J104" s="6">
        <v>47664</v>
      </c>
      <c r="K104" s="6"/>
      <c r="L104" s="33">
        <f t="shared" si="9"/>
        <v>1.139</v>
      </c>
      <c r="M104" s="7">
        <v>89</v>
      </c>
      <c r="N104" s="6">
        <v>150882</v>
      </c>
      <c r="O104" s="6"/>
      <c r="P104" s="33">
        <f t="shared" si="10"/>
        <v>0.92600000000000005</v>
      </c>
      <c r="Q104" s="7">
        <v>154</v>
      </c>
      <c r="R104" s="230">
        <f t="shared" si="11"/>
        <v>0.13600000000000001</v>
      </c>
      <c r="S104" s="6">
        <f t="shared" si="7"/>
        <v>1579918608</v>
      </c>
      <c r="T104" s="6">
        <f t="shared" si="8"/>
        <v>5001285654</v>
      </c>
      <c r="U104" s="8">
        <v>26.63</v>
      </c>
      <c r="V104" s="6">
        <v>1245</v>
      </c>
      <c r="W104" s="9">
        <v>170.38</v>
      </c>
    </row>
    <row r="105" spans="1:23" hidden="1">
      <c r="A105" s="5" t="s">
        <v>225</v>
      </c>
      <c r="B105" s="5" t="s">
        <v>226</v>
      </c>
      <c r="C105" s="5" t="s">
        <v>17</v>
      </c>
      <c r="D105" s="6">
        <v>9179</v>
      </c>
      <c r="E105" s="6">
        <f>ROUND(+G105/'FY19 Tax Levies_Rates by Class'!D105*1000,-2)</f>
        <v>328700</v>
      </c>
      <c r="F105" s="6"/>
      <c r="G105" s="6">
        <v>4322</v>
      </c>
      <c r="H105" s="6"/>
      <c r="I105" s="7">
        <v>221</v>
      </c>
      <c r="J105" s="6">
        <v>33919</v>
      </c>
      <c r="K105" s="6"/>
      <c r="L105" s="33">
        <f t="shared" si="9"/>
        <v>0.81</v>
      </c>
      <c r="M105" s="7">
        <v>183</v>
      </c>
      <c r="N105" s="6">
        <v>139598</v>
      </c>
      <c r="O105" s="6"/>
      <c r="P105" s="33">
        <f t="shared" si="10"/>
        <v>0.85699999999999998</v>
      </c>
      <c r="Q105" s="7">
        <v>182</v>
      </c>
      <c r="R105" s="230">
        <f t="shared" si="11"/>
        <v>0.127</v>
      </c>
      <c r="S105" s="6">
        <f t="shared" si="7"/>
        <v>311342501</v>
      </c>
      <c r="T105" s="6">
        <f t="shared" si="8"/>
        <v>1281370042</v>
      </c>
      <c r="U105" s="8">
        <v>34.47</v>
      </c>
      <c r="V105" s="6">
        <v>266</v>
      </c>
      <c r="W105" s="9">
        <v>107.69</v>
      </c>
    </row>
    <row r="106" spans="1:23" hidden="1">
      <c r="A106" s="5" t="s">
        <v>227</v>
      </c>
      <c r="B106" s="5" t="s">
        <v>228</v>
      </c>
      <c r="C106" s="5" t="s">
        <v>38</v>
      </c>
      <c r="D106" s="6">
        <v>20333</v>
      </c>
      <c r="E106" s="6">
        <f>ROUND(+G106/'FY19 Tax Levies_Rates by Class'!D106*1000,-2)</f>
        <v>193400</v>
      </c>
      <c r="F106" s="6"/>
      <c r="G106" s="6">
        <v>3896</v>
      </c>
      <c r="H106" s="6"/>
      <c r="I106" s="7">
        <v>255</v>
      </c>
      <c r="J106" s="6">
        <v>20313</v>
      </c>
      <c r="K106" s="6"/>
      <c r="L106" s="33">
        <f t="shared" si="9"/>
        <v>0.48499999999999999</v>
      </c>
      <c r="M106" s="7">
        <v>321</v>
      </c>
      <c r="N106" s="6">
        <v>58359</v>
      </c>
      <c r="O106" s="6"/>
      <c r="P106" s="33">
        <f t="shared" si="10"/>
        <v>0.35799999999999998</v>
      </c>
      <c r="Q106" s="7">
        <v>344</v>
      </c>
      <c r="R106" s="230">
        <f t="shared" si="11"/>
        <v>0.192</v>
      </c>
      <c r="S106" s="6">
        <f t="shared" si="7"/>
        <v>413024229</v>
      </c>
      <c r="T106" s="6">
        <f t="shared" si="8"/>
        <v>1186613547</v>
      </c>
      <c r="U106" s="8">
        <v>22.08</v>
      </c>
      <c r="V106" s="6">
        <v>921</v>
      </c>
      <c r="W106" s="9">
        <v>116.42</v>
      </c>
    </row>
    <row r="107" spans="1:23" hidden="1">
      <c r="A107" s="5" t="s">
        <v>231</v>
      </c>
      <c r="B107" s="5" t="s">
        <v>232</v>
      </c>
      <c r="C107" s="5" t="s">
        <v>28</v>
      </c>
      <c r="D107" s="6">
        <v>8584</v>
      </c>
      <c r="E107" s="6">
        <f>ROUND(+G107/'FY19 Tax Levies_Rates by Class'!D107*1000,-2)</f>
        <v>439000</v>
      </c>
      <c r="F107" s="6"/>
      <c r="G107" s="6">
        <v>6927</v>
      </c>
      <c r="H107" s="6"/>
      <c r="I107" s="7">
        <v>71</v>
      </c>
      <c r="J107" s="6">
        <v>47302</v>
      </c>
      <c r="K107" s="6"/>
      <c r="L107" s="33">
        <f t="shared" si="9"/>
        <v>1.1299999999999999</v>
      </c>
      <c r="M107" s="7">
        <v>93</v>
      </c>
      <c r="N107" s="6">
        <v>141134</v>
      </c>
      <c r="O107" s="6"/>
      <c r="P107" s="33">
        <f t="shared" si="10"/>
        <v>0.86599999999999999</v>
      </c>
      <c r="Q107" s="7">
        <v>174</v>
      </c>
      <c r="R107" s="230">
        <f t="shared" si="11"/>
        <v>0.14599999999999999</v>
      </c>
      <c r="S107" s="6">
        <f t="shared" si="7"/>
        <v>406040368</v>
      </c>
      <c r="T107" s="6">
        <f t="shared" si="8"/>
        <v>1211494256</v>
      </c>
      <c r="U107" s="8">
        <v>12.86</v>
      </c>
      <c r="V107" s="6">
        <v>667</v>
      </c>
      <c r="W107" s="9">
        <v>66.22</v>
      </c>
    </row>
    <row r="108" spans="1:23" hidden="1">
      <c r="A108" s="5" t="s">
        <v>233</v>
      </c>
      <c r="B108" s="5" t="s">
        <v>234</v>
      </c>
      <c r="C108" s="5" t="s">
        <v>43</v>
      </c>
      <c r="D108" s="6">
        <v>1492</v>
      </c>
      <c r="E108" s="6">
        <f>ROUND(+G108/'FY19 Tax Levies_Rates by Class'!D108*1000,-2)</f>
        <v>210000</v>
      </c>
      <c r="F108" s="6"/>
      <c r="G108" s="6">
        <v>3624</v>
      </c>
      <c r="H108" s="6"/>
      <c r="I108" s="7">
        <v>281</v>
      </c>
      <c r="J108" s="6">
        <v>25188</v>
      </c>
      <c r="K108" s="6"/>
      <c r="L108" s="33">
        <f t="shared" si="9"/>
        <v>0.60199999999999998</v>
      </c>
      <c r="M108" s="7">
        <v>287</v>
      </c>
      <c r="N108" s="6">
        <v>106603</v>
      </c>
      <c r="O108" s="6"/>
      <c r="P108" s="33">
        <f t="shared" si="10"/>
        <v>0.65400000000000003</v>
      </c>
      <c r="Q108" s="7">
        <v>261</v>
      </c>
      <c r="R108" s="230">
        <f t="shared" si="11"/>
        <v>0.14399999999999999</v>
      </c>
      <c r="S108" s="6">
        <f t="shared" si="7"/>
        <v>37580496</v>
      </c>
      <c r="T108" s="6">
        <f t="shared" si="8"/>
        <v>159051676</v>
      </c>
      <c r="U108" s="8">
        <v>13.76</v>
      </c>
      <c r="V108" s="6">
        <v>108</v>
      </c>
      <c r="W108" s="9">
        <v>40.65</v>
      </c>
    </row>
    <row r="109" spans="1:23" hidden="1">
      <c r="A109" s="5" t="s">
        <v>235</v>
      </c>
      <c r="B109" s="5" t="s">
        <v>236</v>
      </c>
      <c r="C109" s="5" t="s">
        <v>28</v>
      </c>
      <c r="D109" s="6">
        <v>29781</v>
      </c>
      <c r="E109" s="6">
        <f>ROUND(+G109/'FY19 Tax Levies_Rates by Class'!D109*1000,-2)</f>
        <v>586000</v>
      </c>
      <c r="F109" s="6"/>
      <c r="G109" s="6">
        <v>7436</v>
      </c>
      <c r="H109" s="6"/>
      <c r="I109" s="7">
        <v>61</v>
      </c>
      <c r="J109" s="6">
        <v>38945</v>
      </c>
      <c r="K109" s="6"/>
      <c r="L109" s="33">
        <f t="shared" si="9"/>
        <v>0.93</v>
      </c>
      <c r="M109" s="7">
        <v>128</v>
      </c>
      <c r="N109" s="6">
        <v>202360</v>
      </c>
      <c r="O109" s="6"/>
      <c r="P109" s="33">
        <f t="shared" si="10"/>
        <v>1.242</v>
      </c>
      <c r="Q109" s="7">
        <v>88</v>
      </c>
      <c r="R109" s="230">
        <f t="shared" si="11"/>
        <v>0.191</v>
      </c>
      <c r="S109" s="6">
        <f t="shared" si="7"/>
        <v>1159821045</v>
      </c>
      <c r="T109" s="6">
        <f t="shared" si="8"/>
        <v>6026483160</v>
      </c>
      <c r="U109" s="8">
        <v>26.2</v>
      </c>
      <c r="V109" s="6">
        <v>1137</v>
      </c>
      <c r="W109" s="9">
        <v>165.84</v>
      </c>
    </row>
    <row r="110" spans="1:23" hidden="1">
      <c r="A110" s="5" t="s">
        <v>237</v>
      </c>
      <c r="B110" s="5" t="s">
        <v>238</v>
      </c>
      <c r="C110" s="5" t="s">
        <v>31</v>
      </c>
      <c r="D110" s="6">
        <v>1070</v>
      </c>
      <c r="E110" s="6">
        <f>ROUND(+G110/'FY19 Tax Levies_Rates by Class'!D110*1000,-2)</f>
        <v>243400</v>
      </c>
      <c r="F110" s="6"/>
      <c r="G110" s="6">
        <v>3576</v>
      </c>
      <c r="H110" s="6"/>
      <c r="I110" s="7">
        <v>288</v>
      </c>
      <c r="J110" s="6">
        <v>12777</v>
      </c>
      <c r="K110" s="6"/>
      <c r="L110" s="33">
        <f t="shared" si="9"/>
        <v>0.30499999999999999</v>
      </c>
      <c r="M110" s="7">
        <v>348</v>
      </c>
      <c r="N110" s="6">
        <v>140277</v>
      </c>
      <c r="O110" s="6"/>
      <c r="P110" s="33">
        <f t="shared" si="10"/>
        <v>0.86099999999999999</v>
      </c>
      <c r="Q110" s="7">
        <v>178</v>
      </c>
      <c r="R110" s="230">
        <f t="shared" si="11"/>
        <v>0.28000000000000003</v>
      </c>
      <c r="S110" s="6">
        <f t="shared" si="7"/>
        <v>13671390</v>
      </c>
      <c r="T110" s="6">
        <f t="shared" si="8"/>
        <v>150096390</v>
      </c>
      <c r="U110" s="8">
        <v>17.3</v>
      </c>
      <c r="V110" s="6">
        <v>62</v>
      </c>
      <c r="W110" s="9">
        <v>42.58</v>
      </c>
    </row>
    <row r="111" spans="1:23" hidden="1">
      <c r="A111" s="5" t="s">
        <v>239</v>
      </c>
      <c r="B111" s="5" t="s">
        <v>240</v>
      </c>
      <c r="C111" s="5" t="s">
        <v>146</v>
      </c>
      <c r="D111" s="6">
        <v>77</v>
      </c>
      <c r="E111" s="6">
        <f>ROUND(+G111/'FY19 Tax Levies_Rates by Class'!D111*1000,-2)</f>
        <v>855000</v>
      </c>
      <c r="F111" s="6"/>
      <c r="G111" s="6">
        <v>2146</v>
      </c>
      <c r="H111" s="6"/>
      <c r="I111" s="7">
        <v>325</v>
      </c>
      <c r="J111" s="6">
        <v>17260</v>
      </c>
      <c r="K111" s="6"/>
      <c r="L111" s="33">
        <f t="shared" si="9"/>
        <v>0.41199999999999998</v>
      </c>
      <c r="M111" s="7">
        <v>336</v>
      </c>
      <c r="N111" s="6">
        <v>3025169</v>
      </c>
      <c r="O111" s="6"/>
      <c r="P111" s="33">
        <f t="shared" si="10"/>
        <v>18.571000000000002</v>
      </c>
      <c r="Q111" s="7">
        <v>2</v>
      </c>
      <c r="R111" s="230">
        <f t="shared" si="11"/>
        <v>0.124</v>
      </c>
      <c r="S111" s="6">
        <f t="shared" si="7"/>
        <v>1329020</v>
      </c>
      <c r="T111" s="6">
        <f t="shared" si="8"/>
        <v>232938013</v>
      </c>
      <c r="U111" s="8">
        <v>13.19</v>
      </c>
      <c r="V111" s="6">
        <v>6</v>
      </c>
      <c r="W111" s="9">
        <v>2</v>
      </c>
    </row>
    <row r="112" spans="1:23" hidden="1">
      <c r="A112" s="5" t="s">
        <v>241</v>
      </c>
      <c r="B112" s="5" t="s">
        <v>242</v>
      </c>
      <c r="C112" s="5" t="s">
        <v>38</v>
      </c>
      <c r="D112" s="6">
        <v>18540</v>
      </c>
      <c r="E112" s="6">
        <f>ROUND(+G112/'FY19 Tax Levies_Rates by Class'!D112*1000,-2)</f>
        <v>392000</v>
      </c>
      <c r="F112" s="6"/>
      <c r="G112" s="6">
        <v>6530</v>
      </c>
      <c r="H112" s="6"/>
      <c r="I112" s="7">
        <v>86</v>
      </c>
      <c r="J112" s="6">
        <v>47178</v>
      </c>
      <c r="K112" s="6"/>
      <c r="L112" s="33">
        <f t="shared" si="9"/>
        <v>1.127</v>
      </c>
      <c r="M112" s="7">
        <v>94</v>
      </c>
      <c r="N112" s="6">
        <v>125881</v>
      </c>
      <c r="O112" s="6"/>
      <c r="P112" s="33">
        <f t="shared" si="10"/>
        <v>0.77300000000000002</v>
      </c>
      <c r="Q112" s="7">
        <v>210</v>
      </c>
      <c r="R112" s="230">
        <f t="shared" si="11"/>
        <v>0.13800000000000001</v>
      </c>
      <c r="S112" s="6">
        <f t="shared" si="7"/>
        <v>874680120</v>
      </c>
      <c r="T112" s="6">
        <f t="shared" si="8"/>
        <v>2333833740</v>
      </c>
      <c r="U112" s="8">
        <v>22.81</v>
      </c>
      <c r="V112" s="6">
        <v>813</v>
      </c>
      <c r="W112" s="9">
        <v>104.08</v>
      </c>
    </row>
    <row r="113" spans="1:23" hidden="1">
      <c r="A113" s="5" t="s">
        <v>243</v>
      </c>
      <c r="B113" s="5" t="s">
        <v>244</v>
      </c>
      <c r="C113" s="5" t="s">
        <v>31</v>
      </c>
      <c r="D113" s="6">
        <v>6352</v>
      </c>
      <c r="E113" s="6">
        <f>ROUND(+G113/'FY19 Tax Levies_Rates by Class'!D113*1000,-2)</f>
        <v>262900</v>
      </c>
      <c r="F113" s="6"/>
      <c r="G113" s="6">
        <v>5089</v>
      </c>
      <c r="H113" s="6"/>
      <c r="I113" s="7">
        <v>170</v>
      </c>
      <c r="J113" s="6">
        <v>30757</v>
      </c>
      <c r="K113" s="6"/>
      <c r="L113" s="33">
        <f t="shared" si="9"/>
        <v>0.73499999999999999</v>
      </c>
      <c r="M113" s="7">
        <v>223</v>
      </c>
      <c r="N113" s="6">
        <v>94701</v>
      </c>
      <c r="O113" s="6"/>
      <c r="P113" s="33">
        <f t="shared" si="10"/>
        <v>0.58099999999999996</v>
      </c>
      <c r="Q113" s="7">
        <v>293</v>
      </c>
      <c r="R113" s="230">
        <f t="shared" si="11"/>
        <v>0.16500000000000001</v>
      </c>
      <c r="S113" s="6">
        <f t="shared" si="7"/>
        <v>195368464</v>
      </c>
      <c r="T113" s="6">
        <f t="shared" si="8"/>
        <v>601540752</v>
      </c>
      <c r="U113" s="8">
        <v>27.83</v>
      </c>
      <c r="V113" s="6">
        <v>228</v>
      </c>
      <c r="W113" s="9">
        <v>68.84</v>
      </c>
    </row>
    <row r="114" spans="1:23" hidden="1">
      <c r="A114" s="5" t="s">
        <v>245</v>
      </c>
      <c r="B114" s="5" t="s">
        <v>246</v>
      </c>
      <c r="C114" s="5" t="s">
        <v>23</v>
      </c>
      <c r="D114" s="6">
        <v>1622</v>
      </c>
      <c r="E114" s="6">
        <f>ROUND(+G114/'FY19 Tax Levies_Rates by Class'!D114*1000,-2)</f>
        <v>247500</v>
      </c>
      <c r="F114" s="6"/>
      <c r="G114" s="6">
        <v>3762</v>
      </c>
      <c r="H114" s="6"/>
      <c r="I114" s="7">
        <v>268</v>
      </c>
      <c r="J114" s="6">
        <v>32922</v>
      </c>
      <c r="K114" s="6"/>
      <c r="L114" s="33">
        <f t="shared" si="9"/>
        <v>0.78700000000000003</v>
      </c>
      <c r="M114" s="7">
        <v>198</v>
      </c>
      <c r="N114" s="6">
        <v>122918</v>
      </c>
      <c r="O114" s="6"/>
      <c r="P114" s="33">
        <f t="shared" si="10"/>
        <v>0.755</v>
      </c>
      <c r="Q114" s="7">
        <v>222</v>
      </c>
      <c r="R114" s="230">
        <f t="shared" si="11"/>
        <v>0.114</v>
      </c>
      <c r="S114" s="6">
        <f t="shared" si="7"/>
        <v>53399484</v>
      </c>
      <c r="T114" s="6">
        <f t="shared" si="8"/>
        <v>199372996</v>
      </c>
      <c r="U114" s="8">
        <v>42.2</v>
      </c>
      <c r="V114" s="6">
        <v>38</v>
      </c>
      <c r="W114" s="9">
        <v>73.81</v>
      </c>
    </row>
    <row r="115" spans="1:23" hidden="1">
      <c r="A115" s="5" t="s">
        <v>247</v>
      </c>
      <c r="B115" s="5" t="s">
        <v>248</v>
      </c>
      <c r="C115" s="5" t="s">
        <v>20</v>
      </c>
      <c r="D115" s="6">
        <v>6907</v>
      </c>
      <c r="E115" s="6">
        <f>ROUND(+G115/'FY19 Tax Levies_Rates by Class'!D115*1000,-2)</f>
        <v>391000</v>
      </c>
      <c r="F115" s="6"/>
      <c r="G115" s="6">
        <v>6147</v>
      </c>
      <c r="H115" s="6"/>
      <c r="I115" s="7">
        <v>105</v>
      </c>
      <c r="J115" s="6">
        <v>39330</v>
      </c>
      <c r="K115" s="6"/>
      <c r="L115" s="33">
        <f t="shared" si="9"/>
        <v>0.94</v>
      </c>
      <c r="M115" s="7">
        <v>125</v>
      </c>
      <c r="N115" s="6">
        <v>207084</v>
      </c>
      <c r="O115" s="6"/>
      <c r="P115" s="33">
        <f t="shared" si="10"/>
        <v>1.2709999999999999</v>
      </c>
      <c r="Q115" s="7">
        <v>83</v>
      </c>
      <c r="R115" s="230">
        <f t="shared" si="11"/>
        <v>0.156</v>
      </c>
      <c r="S115" s="6">
        <f t="shared" si="7"/>
        <v>271652310</v>
      </c>
      <c r="T115" s="6">
        <f t="shared" si="8"/>
        <v>1430329188</v>
      </c>
      <c r="U115" s="8">
        <v>44.82</v>
      </c>
      <c r="V115" s="6">
        <v>154</v>
      </c>
      <c r="W115" s="9">
        <v>95.75</v>
      </c>
    </row>
    <row r="116" spans="1:23" hidden="1">
      <c r="A116" s="5" t="s">
        <v>249</v>
      </c>
      <c r="B116" s="5" t="s">
        <v>250</v>
      </c>
      <c r="C116" s="5" t="s">
        <v>43</v>
      </c>
      <c r="D116" s="6">
        <v>17450</v>
      </c>
      <c r="E116" s="6">
        <f>ROUND(+G116/'FY19 Tax Levies_Rates by Class'!D116*1000,-2)</f>
        <v>186600</v>
      </c>
      <c r="F116" s="6"/>
      <c r="G116" s="6">
        <v>4172</v>
      </c>
      <c r="H116" s="6"/>
      <c r="I116" s="7">
        <v>230</v>
      </c>
      <c r="J116" s="6">
        <v>21865</v>
      </c>
      <c r="K116" s="6"/>
      <c r="L116" s="33">
        <f t="shared" si="9"/>
        <v>0.52200000000000002</v>
      </c>
      <c r="M116" s="7">
        <v>309</v>
      </c>
      <c r="N116" s="6">
        <v>81474</v>
      </c>
      <c r="O116" s="6"/>
      <c r="P116" s="33">
        <f t="shared" si="10"/>
        <v>0.5</v>
      </c>
      <c r="Q116" s="7">
        <v>319</v>
      </c>
      <c r="R116" s="230">
        <f t="shared" si="11"/>
        <v>0.191</v>
      </c>
      <c r="S116" s="6">
        <f t="shared" si="7"/>
        <v>381544250</v>
      </c>
      <c r="T116" s="6">
        <f t="shared" si="8"/>
        <v>1421721300</v>
      </c>
      <c r="U116" s="8">
        <v>21.43</v>
      </c>
      <c r="V116" s="6">
        <v>814</v>
      </c>
      <c r="W116" s="9">
        <v>132</v>
      </c>
    </row>
    <row r="117" spans="1:23" hidden="1">
      <c r="A117" s="5" t="s">
        <v>251</v>
      </c>
      <c r="B117" s="5" t="s">
        <v>252</v>
      </c>
      <c r="C117" s="5" t="s">
        <v>14</v>
      </c>
      <c r="D117" s="6">
        <v>11296</v>
      </c>
      <c r="E117" s="6">
        <f>ROUND(+G117/'FY19 Tax Levies_Rates by Class'!D117*1000,-2)</f>
        <v>458300</v>
      </c>
      <c r="F117" s="6"/>
      <c r="G117" s="6">
        <v>8299</v>
      </c>
      <c r="H117" s="6"/>
      <c r="I117" s="7">
        <v>49</v>
      </c>
      <c r="J117" s="6">
        <v>68739</v>
      </c>
      <c r="K117" s="6"/>
      <c r="L117" s="33">
        <f t="shared" si="9"/>
        <v>1.6419999999999999</v>
      </c>
      <c r="M117" s="7">
        <v>32</v>
      </c>
      <c r="N117" s="6">
        <v>144798</v>
      </c>
      <c r="O117" s="6"/>
      <c r="P117" s="33">
        <f t="shared" si="10"/>
        <v>0.88900000000000001</v>
      </c>
      <c r="Q117" s="7">
        <v>164</v>
      </c>
      <c r="R117" s="230">
        <f t="shared" si="11"/>
        <v>0.121</v>
      </c>
      <c r="S117" s="6">
        <f t="shared" si="7"/>
        <v>776475744</v>
      </c>
      <c r="T117" s="6">
        <f t="shared" si="8"/>
        <v>1635638208</v>
      </c>
      <c r="U117" s="8">
        <v>32.76</v>
      </c>
      <c r="V117" s="6">
        <v>345</v>
      </c>
      <c r="W117" s="9">
        <v>109.56</v>
      </c>
    </row>
    <row r="118" spans="1:23" hidden="1">
      <c r="A118" s="5" t="s">
        <v>253</v>
      </c>
      <c r="B118" s="5" t="s">
        <v>254</v>
      </c>
      <c r="C118" s="5" t="s">
        <v>28</v>
      </c>
      <c r="D118" s="6">
        <v>6750</v>
      </c>
      <c r="E118" s="6">
        <f>ROUND(+G118/'FY19 Tax Levies_Rates by Class'!D118*1000,-2)</f>
        <v>426300</v>
      </c>
      <c r="F118" s="6"/>
      <c r="G118" s="6">
        <v>6118</v>
      </c>
      <c r="H118" s="6"/>
      <c r="I118" s="7">
        <v>107</v>
      </c>
      <c r="J118" s="6">
        <v>37853</v>
      </c>
      <c r="K118" s="6"/>
      <c r="L118" s="33">
        <f t="shared" si="9"/>
        <v>0.90400000000000003</v>
      </c>
      <c r="M118" s="7">
        <v>136</v>
      </c>
      <c r="N118" s="6">
        <v>132170</v>
      </c>
      <c r="O118" s="6"/>
      <c r="P118" s="33">
        <f t="shared" si="10"/>
        <v>0.81100000000000005</v>
      </c>
      <c r="Q118" s="7">
        <v>199</v>
      </c>
      <c r="R118" s="230">
        <f t="shared" si="11"/>
        <v>0.16200000000000001</v>
      </c>
      <c r="S118" s="6">
        <f t="shared" si="7"/>
        <v>255507750</v>
      </c>
      <c r="T118" s="6">
        <f t="shared" si="8"/>
        <v>892147500</v>
      </c>
      <c r="U118" s="8">
        <v>8.8800000000000008</v>
      </c>
      <c r="V118" s="6">
        <v>760</v>
      </c>
      <c r="W118" s="9">
        <v>42.33</v>
      </c>
    </row>
    <row r="119" spans="1:23" hidden="1">
      <c r="A119" s="5" t="s">
        <v>255</v>
      </c>
      <c r="B119" s="5" t="s">
        <v>256</v>
      </c>
      <c r="C119" s="5" t="s">
        <v>31</v>
      </c>
      <c r="D119" s="6">
        <v>5352</v>
      </c>
      <c r="E119" s="6">
        <f>ROUND(+G119/'FY19 Tax Levies_Rates by Class'!D119*1000,-2)</f>
        <v>324800</v>
      </c>
      <c r="F119" s="6"/>
      <c r="G119" s="6">
        <v>4015</v>
      </c>
      <c r="H119" s="6"/>
      <c r="I119" s="7">
        <v>246</v>
      </c>
      <c r="J119" s="6">
        <v>31444</v>
      </c>
      <c r="K119" s="6"/>
      <c r="L119" s="33">
        <f t="shared" si="9"/>
        <v>0.751</v>
      </c>
      <c r="M119" s="7">
        <v>217</v>
      </c>
      <c r="N119" s="6">
        <v>186055</v>
      </c>
      <c r="O119" s="6"/>
      <c r="P119" s="33">
        <f t="shared" si="10"/>
        <v>1.1419999999999999</v>
      </c>
      <c r="Q119" s="7">
        <v>104</v>
      </c>
      <c r="R119" s="230">
        <f t="shared" si="11"/>
        <v>0.128</v>
      </c>
      <c r="S119" s="6">
        <f t="shared" si="7"/>
        <v>168288288</v>
      </c>
      <c r="T119" s="6">
        <f t="shared" si="8"/>
        <v>995766360</v>
      </c>
      <c r="U119" s="8">
        <v>23.09</v>
      </c>
      <c r="V119" s="6">
        <v>232</v>
      </c>
      <c r="W119" s="9">
        <v>81.489999999999995</v>
      </c>
    </row>
    <row r="120" spans="1:23">
      <c r="A120" s="5" t="s">
        <v>257</v>
      </c>
      <c r="B120" s="5" t="s">
        <v>258</v>
      </c>
      <c r="C120" s="5" t="s">
        <v>11</v>
      </c>
      <c r="D120" s="6">
        <v>7834</v>
      </c>
      <c r="E120" s="6">
        <f>ROUND(+G120/'FY19 Tax Levies_Rates by Class'!D120*1000,-2)</f>
        <v>335100</v>
      </c>
      <c r="F120" s="7">
        <v>20</v>
      </c>
      <c r="G120" s="6">
        <v>5855</v>
      </c>
      <c r="H120" s="7">
        <v>14</v>
      </c>
      <c r="I120" s="7">
        <v>121</v>
      </c>
      <c r="J120" s="6">
        <v>32753</v>
      </c>
      <c r="K120" s="7">
        <v>19</v>
      </c>
      <c r="L120" s="33">
        <f t="shared" si="9"/>
        <v>0.78200000000000003</v>
      </c>
      <c r="M120" s="7">
        <v>201</v>
      </c>
      <c r="N120" s="6">
        <v>107600</v>
      </c>
      <c r="O120" s="7">
        <v>22</v>
      </c>
      <c r="P120" s="33">
        <f t="shared" si="10"/>
        <v>0.66100000000000003</v>
      </c>
      <c r="Q120" s="7">
        <v>258</v>
      </c>
      <c r="R120" s="230">
        <f t="shared" si="11"/>
        <v>0.17899999999999999</v>
      </c>
      <c r="S120" s="6">
        <f t="shared" si="7"/>
        <v>256587002</v>
      </c>
      <c r="T120" s="6">
        <f t="shared" si="8"/>
        <v>842938400</v>
      </c>
      <c r="U120" s="8">
        <v>16</v>
      </c>
      <c r="V120" s="6">
        <v>490</v>
      </c>
      <c r="W120" s="9">
        <v>58.97</v>
      </c>
    </row>
    <row r="121" spans="1:23" hidden="1">
      <c r="A121" s="5" t="s">
        <v>259</v>
      </c>
      <c r="B121" s="5" t="s">
        <v>260</v>
      </c>
      <c r="C121" s="5" t="s">
        <v>28</v>
      </c>
      <c r="D121" s="6">
        <v>8179</v>
      </c>
      <c r="E121" s="6">
        <f>ROUND(+G121/'FY19 Tax Levies_Rates by Class'!D121*1000,-2)</f>
        <v>600400</v>
      </c>
      <c r="F121" s="6"/>
      <c r="G121" s="6">
        <v>9895</v>
      </c>
      <c r="H121" s="6"/>
      <c r="I121" s="7">
        <v>30</v>
      </c>
      <c r="J121" s="6">
        <v>66838</v>
      </c>
      <c r="K121" s="6"/>
      <c r="L121" s="33">
        <f t="shared" si="9"/>
        <v>1.597</v>
      </c>
      <c r="M121" s="7">
        <v>37</v>
      </c>
      <c r="N121" s="6">
        <v>178749</v>
      </c>
      <c r="O121" s="6"/>
      <c r="P121" s="33">
        <f t="shared" si="10"/>
        <v>1.097</v>
      </c>
      <c r="Q121" s="7">
        <v>116</v>
      </c>
      <c r="R121" s="230">
        <f t="shared" si="11"/>
        <v>0.14799999999999999</v>
      </c>
      <c r="S121" s="6">
        <f t="shared" si="7"/>
        <v>546668002</v>
      </c>
      <c r="T121" s="6">
        <f t="shared" si="8"/>
        <v>1461988071</v>
      </c>
      <c r="U121" s="8">
        <v>14.18</v>
      </c>
      <c r="V121" s="6">
        <v>577</v>
      </c>
      <c r="W121" s="9">
        <v>51.82</v>
      </c>
    </row>
    <row r="122" spans="1:23" hidden="1">
      <c r="A122" s="5" t="s">
        <v>261</v>
      </c>
      <c r="B122" s="5" t="s">
        <v>262</v>
      </c>
      <c r="C122" s="5" t="s">
        <v>23</v>
      </c>
      <c r="D122" s="6">
        <v>5223</v>
      </c>
      <c r="E122" s="6">
        <f>ROUND(+G122/'FY19 Tax Levies_Rates by Class'!D122*1000,-2)</f>
        <v>267700</v>
      </c>
      <c r="F122" s="6"/>
      <c r="G122" s="6">
        <v>5271</v>
      </c>
      <c r="H122" s="6"/>
      <c r="I122" s="7">
        <v>162</v>
      </c>
      <c r="J122" s="6">
        <v>39604</v>
      </c>
      <c r="K122" s="6"/>
      <c r="L122" s="33">
        <f t="shared" si="9"/>
        <v>0.94599999999999995</v>
      </c>
      <c r="M122" s="7">
        <v>124</v>
      </c>
      <c r="N122" s="6">
        <v>113482</v>
      </c>
      <c r="O122" s="6"/>
      <c r="P122" s="33">
        <f t="shared" si="10"/>
        <v>0.69699999999999995</v>
      </c>
      <c r="Q122" s="7">
        <v>241</v>
      </c>
      <c r="R122" s="230">
        <f t="shared" si="11"/>
        <v>0.13300000000000001</v>
      </c>
      <c r="S122" s="6">
        <f t="shared" si="7"/>
        <v>206851692</v>
      </c>
      <c r="T122" s="6">
        <f t="shared" si="8"/>
        <v>592716486</v>
      </c>
      <c r="U122" s="8">
        <v>19.63</v>
      </c>
      <c r="V122" s="6">
        <v>266</v>
      </c>
      <c r="W122" s="9">
        <v>54.77</v>
      </c>
    </row>
    <row r="123" spans="1:23" hidden="1">
      <c r="A123" s="5" t="s">
        <v>263</v>
      </c>
      <c r="B123" s="5" t="s">
        <v>264</v>
      </c>
      <c r="C123" s="5" t="s">
        <v>20</v>
      </c>
      <c r="D123" s="6">
        <v>710</v>
      </c>
      <c r="E123" s="6">
        <f>ROUND(+G123/'FY19 Tax Levies_Rates by Class'!D123*1000,-2)</f>
        <v>249200</v>
      </c>
      <c r="F123" s="6"/>
      <c r="G123" s="6">
        <v>830</v>
      </c>
      <c r="H123" s="6"/>
      <c r="I123" s="7">
        <v>331</v>
      </c>
      <c r="J123" s="6">
        <v>12276</v>
      </c>
      <c r="K123" s="6"/>
      <c r="L123" s="33">
        <f t="shared" si="9"/>
        <v>0.29299999999999998</v>
      </c>
      <c r="M123" s="7">
        <v>350</v>
      </c>
      <c r="N123" s="6">
        <v>435900</v>
      </c>
      <c r="O123" s="6"/>
      <c r="P123" s="33">
        <f t="shared" si="10"/>
        <v>2.6760000000000002</v>
      </c>
      <c r="Q123" s="7">
        <v>25</v>
      </c>
      <c r="R123" s="230">
        <f t="shared" si="11"/>
        <v>6.8000000000000005E-2</v>
      </c>
      <c r="S123" s="6">
        <f t="shared" si="7"/>
        <v>8715960</v>
      </c>
      <c r="T123" s="6">
        <f t="shared" si="8"/>
        <v>309489000</v>
      </c>
      <c r="U123" s="8">
        <v>35.67</v>
      </c>
      <c r="V123" s="6">
        <v>20</v>
      </c>
      <c r="W123" s="9">
        <v>28</v>
      </c>
    </row>
    <row r="124" spans="1:23">
      <c r="A124" s="5" t="s">
        <v>265</v>
      </c>
      <c r="B124" s="5" t="s">
        <v>266</v>
      </c>
      <c r="C124" s="5" t="s">
        <v>11</v>
      </c>
      <c r="D124" s="6">
        <v>14424</v>
      </c>
      <c r="E124" s="6">
        <f>ROUND(+G124/'FY19 Tax Levies_Rates by Class'!D124*1000,-2)</f>
        <v>509800</v>
      </c>
      <c r="F124" s="7">
        <v>6</v>
      </c>
      <c r="G124" s="6">
        <v>8366</v>
      </c>
      <c r="H124" s="7">
        <v>4</v>
      </c>
      <c r="I124" s="7">
        <v>46</v>
      </c>
      <c r="J124" s="6">
        <v>53689</v>
      </c>
      <c r="K124" s="7">
        <v>7</v>
      </c>
      <c r="L124" s="33">
        <f t="shared" si="9"/>
        <v>1.2829999999999999</v>
      </c>
      <c r="M124" s="7">
        <v>67</v>
      </c>
      <c r="N124" s="6">
        <v>179935</v>
      </c>
      <c r="O124" s="7">
        <v>9</v>
      </c>
      <c r="P124" s="33">
        <f t="shared" si="10"/>
        <v>1.105</v>
      </c>
      <c r="Q124" s="7">
        <v>114</v>
      </c>
      <c r="R124" s="230">
        <f t="shared" si="11"/>
        <v>0.156</v>
      </c>
      <c r="S124" s="6">
        <f t="shared" si="7"/>
        <v>774410136</v>
      </c>
      <c r="T124" s="6">
        <f t="shared" si="8"/>
        <v>2595382440</v>
      </c>
      <c r="U124" s="8">
        <v>15.61</v>
      </c>
      <c r="V124" s="6">
        <v>924</v>
      </c>
      <c r="W124" s="9">
        <v>95.74</v>
      </c>
    </row>
    <row r="125" spans="1:23">
      <c r="A125" s="5" t="s">
        <v>267</v>
      </c>
      <c r="B125" s="5" t="s">
        <v>268</v>
      </c>
      <c r="C125" s="5" t="s">
        <v>11</v>
      </c>
      <c r="D125" s="6">
        <v>10630</v>
      </c>
      <c r="E125" s="6">
        <f>ROUND(+G125/'FY19 Tax Levies_Rates by Class'!D125*1000,-2)</f>
        <v>331000</v>
      </c>
      <c r="F125" s="7">
        <v>21</v>
      </c>
      <c r="G125" s="6">
        <v>5140</v>
      </c>
      <c r="H125" s="7">
        <v>22</v>
      </c>
      <c r="I125" s="7">
        <v>168</v>
      </c>
      <c r="J125" s="6">
        <v>34169</v>
      </c>
      <c r="K125" s="7">
        <v>18</v>
      </c>
      <c r="L125" s="33">
        <f t="shared" si="9"/>
        <v>0.81599999999999995</v>
      </c>
      <c r="M125" s="7">
        <v>180</v>
      </c>
      <c r="N125" s="6">
        <v>116021</v>
      </c>
      <c r="O125" s="7">
        <v>19</v>
      </c>
      <c r="P125" s="33">
        <f t="shared" si="10"/>
        <v>0.71199999999999997</v>
      </c>
      <c r="Q125" s="7">
        <v>234</v>
      </c>
      <c r="R125" s="230">
        <f t="shared" si="11"/>
        <v>0.15</v>
      </c>
      <c r="S125" s="6">
        <f t="shared" si="7"/>
        <v>363216470</v>
      </c>
      <c r="T125" s="6">
        <f t="shared" si="8"/>
        <v>1233303230</v>
      </c>
      <c r="U125" s="8">
        <v>15.05</v>
      </c>
      <c r="V125" s="6">
        <v>706</v>
      </c>
      <c r="W125" s="9">
        <v>65.959999999999994</v>
      </c>
    </row>
    <row r="126" spans="1:23" hidden="1">
      <c r="A126" s="5" t="s">
        <v>269</v>
      </c>
      <c r="B126" s="5" t="s">
        <v>270</v>
      </c>
      <c r="C126" s="5" t="s">
        <v>38</v>
      </c>
      <c r="D126" s="6">
        <v>3008</v>
      </c>
      <c r="E126" s="6">
        <f>ROUND(+G126/'FY19 Tax Levies_Rates by Class'!D126*1000,-2)</f>
        <v>223800</v>
      </c>
      <c r="F126" s="6"/>
      <c r="G126" s="6">
        <v>3590</v>
      </c>
      <c r="H126" s="6"/>
      <c r="I126" s="7">
        <v>287</v>
      </c>
      <c r="J126" s="6">
        <v>16387</v>
      </c>
      <c r="K126" s="6"/>
      <c r="L126" s="33">
        <f t="shared" si="9"/>
        <v>0.39100000000000001</v>
      </c>
      <c r="M126" s="7">
        <v>341</v>
      </c>
      <c r="N126" s="6">
        <v>78241</v>
      </c>
      <c r="O126" s="6"/>
      <c r="P126" s="33">
        <f t="shared" si="10"/>
        <v>0.48</v>
      </c>
      <c r="Q126" s="7">
        <v>323</v>
      </c>
      <c r="R126" s="230">
        <f t="shared" si="11"/>
        <v>0.219</v>
      </c>
      <c r="S126" s="6">
        <f t="shared" si="7"/>
        <v>49292096</v>
      </c>
      <c r="T126" s="6">
        <f t="shared" si="8"/>
        <v>235348928</v>
      </c>
      <c r="U126" s="8">
        <v>38.590000000000003</v>
      </c>
      <c r="V126" s="6">
        <v>78</v>
      </c>
      <c r="W126" s="9">
        <v>88.43</v>
      </c>
    </row>
    <row r="127" spans="1:23" hidden="1">
      <c r="A127" s="5" t="s">
        <v>271</v>
      </c>
      <c r="B127" s="5" t="s">
        <v>272</v>
      </c>
      <c r="C127" s="5" t="s">
        <v>38</v>
      </c>
      <c r="D127" s="6">
        <v>6573</v>
      </c>
      <c r="E127" s="6">
        <f>ROUND(+G127/'FY19 Tax Levies_Rates by Class'!D127*1000,-2)</f>
        <v>629700</v>
      </c>
      <c r="F127" s="6"/>
      <c r="G127" s="6">
        <v>10970</v>
      </c>
      <c r="H127" s="6"/>
      <c r="I127" s="7">
        <v>19</v>
      </c>
      <c r="J127" s="6">
        <v>64895</v>
      </c>
      <c r="K127" s="6"/>
      <c r="L127" s="33">
        <f t="shared" si="9"/>
        <v>1.55</v>
      </c>
      <c r="M127" s="7">
        <v>39</v>
      </c>
      <c r="N127" s="6">
        <v>169265</v>
      </c>
      <c r="O127" s="6"/>
      <c r="P127" s="33">
        <f t="shared" si="10"/>
        <v>1.0389999999999999</v>
      </c>
      <c r="Q127" s="7">
        <v>125</v>
      </c>
      <c r="R127" s="230">
        <f t="shared" si="11"/>
        <v>0.16900000000000001</v>
      </c>
      <c r="S127" s="6">
        <f t="shared" si="7"/>
        <v>426554835</v>
      </c>
      <c r="T127" s="6">
        <f t="shared" si="8"/>
        <v>1112578845</v>
      </c>
      <c r="U127" s="8">
        <v>26.44</v>
      </c>
      <c r="V127" s="6">
        <v>249</v>
      </c>
      <c r="W127" s="9">
        <v>78.64</v>
      </c>
    </row>
    <row r="128" spans="1:23" hidden="1">
      <c r="A128" s="5" t="s">
        <v>273</v>
      </c>
      <c r="B128" s="5" t="s">
        <v>274</v>
      </c>
      <c r="C128" s="5" t="s">
        <v>59</v>
      </c>
      <c r="D128" s="6">
        <v>12180</v>
      </c>
      <c r="E128" s="6">
        <f>ROUND(+G128/'FY19 Tax Levies_Rates by Class'!D128*1000,-2)</f>
        <v>541900</v>
      </c>
      <c r="F128" s="6"/>
      <c r="G128" s="6">
        <v>4698</v>
      </c>
      <c r="H128" s="6"/>
      <c r="I128" s="7">
        <v>192</v>
      </c>
      <c r="J128" s="6">
        <v>36730</v>
      </c>
      <c r="K128" s="6"/>
      <c r="L128" s="33">
        <f t="shared" si="9"/>
        <v>0.877</v>
      </c>
      <c r="M128" s="7">
        <v>149</v>
      </c>
      <c r="N128" s="6">
        <v>424693</v>
      </c>
      <c r="O128" s="6"/>
      <c r="P128" s="33">
        <f t="shared" si="10"/>
        <v>2.6070000000000002</v>
      </c>
      <c r="Q128" s="7">
        <v>26</v>
      </c>
      <c r="R128" s="230">
        <f t="shared" si="11"/>
        <v>0.128</v>
      </c>
      <c r="S128" s="6">
        <f t="shared" si="7"/>
        <v>447371400</v>
      </c>
      <c r="T128" s="6">
        <f t="shared" si="8"/>
        <v>5172760740</v>
      </c>
      <c r="U128" s="8">
        <v>20.88</v>
      </c>
      <c r="V128" s="6">
        <v>583</v>
      </c>
      <c r="W128" s="9">
        <v>170.39</v>
      </c>
    </row>
    <row r="129" spans="1:23" hidden="1">
      <c r="A129" s="5" t="s">
        <v>275</v>
      </c>
      <c r="B129" s="5" t="s">
        <v>276</v>
      </c>
      <c r="C129" s="5" t="s">
        <v>31</v>
      </c>
      <c r="D129" s="6">
        <v>3298</v>
      </c>
      <c r="E129" s="6">
        <f>ROUND(+G129/'FY19 Tax Levies_Rates by Class'!D129*1000,-2)</f>
        <v>307800</v>
      </c>
      <c r="F129" s="6"/>
      <c r="G129" s="6">
        <v>4275</v>
      </c>
      <c r="H129" s="6"/>
      <c r="I129" s="7">
        <v>222</v>
      </c>
      <c r="J129" s="6">
        <v>34173</v>
      </c>
      <c r="K129" s="6"/>
      <c r="L129" s="33">
        <f t="shared" si="9"/>
        <v>0.81599999999999995</v>
      </c>
      <c r="M129" s="7">
        <v>179</v>
      </c>
      <c r="N129" s="6">
        <v>162439</v>
      </c>
      <c r="O129" s="6"/>
      <c r="P129" s="33">
        <f t="shared" si="10"/>
        <v>0.997</v>
      </c>
      <c r="Q129" s="7">
        <v>134</v>
      </c>
      <c r="R129" s="230">
        <f t="shared" si="11"/>
        <v>0.125</v>
      </c>
      <c r="S129" s="6">
        <f t="shared" si="7"/>
        <v>112702554</v>
      </c>
      <c r="T129" s="6">
        <f t="shared" si="8"/>
        <v>535723822</v>
      </c>
      <c r="U129" s="8">
        <v>15.91</v>
      </c>
      <c r="V129" s="6">
        <v>207</v>
      </c>
      <c r="W129" s="9">
        <v>58.98</v>
      </c>
    </row>
    <row r="130" spans="1:23" hidden="1">
      <c r="A130" s="5" t="s">
        <v>277</v>
      </c>
      <c r="B130" s="5" t="s">
        <v>278</v>
      </c>
      <c r="C130" s="5" t="s">
        <v>28</v>
      </c>
      <c r="D130" s="6">
        <v>62765</v>
      </c>
      <c r="E130" s="6">
        <f>ROUND(+G130/'FY19 Tax Levies_Rates by Class'!D130*1000,-2)</f>
        <v>328300</v>
      </c>
      <c r="F130" s="6"/>
      <c r="G130" s="6">
        <v>4580</v>
      </c>
      <c r="H130" s="6"/>
      <c r="I130" s="7">
        <v>206</v>
      </c>
      <c r="J130" s="6">
        <v>27875</v>
      </c>
      <c r="K130" s="6"/>
      <c r="L130" s="33">
        <f t="shared" si="9"/>
        <v>0.66600000000000004</v>
      </c>
      <c r="M130" s="7">
        <v>259</v>
      </c>
      <c r="N130" s="6">
        <v>92607</v>
      </c>
      <c r="O130" s="6"/>
      <c r="P130" s="33">
        <f t="shared" si="10"/>
        <v>0.56799999999999995</v>
      </c>
      <c r="Q130" s="7">
        <v>299</v>
      </c>
      <c r="R130" s="230">
        <f t="shared" si="11"/>
        <v>0.16400000000000001</v>
      </c>
      <c r="S130" s="6">
        <f t="shared" si="7"/>
        <v>1749574375</v>
      </c>
      <c r="T130" s="6">
        <f t="shared" si="8"/>
        <v>5812478355</v>
      </c>
      <c r="U130" s="8">
        <v>32.97</v>
      </c>
      <c r="V130" s="6">
        <v>1904</v>
      </c>
      <c r="W130" s="9">
        <v>260.39999999999998</v>
      </c>
    </row>
    <row r="131" spans="1:23" hidden="1">
      <c r="A131" s="5" t="s">
        <v>279</v>
      </c>
      <c r="B131" s="5" t="s">
        <v>280</v>
      </c>
      <c r="C131" s="5" t="s">
        <v>43</v>
      </c>
      <c r="D131" s="6">
        <v>331</v>
      </c>
      <c r="E131" s="6">
        <f>ROUND(+G131/'FY19 Tax Levies_Rates by Class'!D131*1000,-2)</f>
        <v>219200</v>
      </c>
      <c r="F131" s="6"/>
      <c r="G131" s="6">
        <v>3613</v>
      </c>
      <c r="H131" s="6"/>
      <c r="I131" s="7">
        <v>284</v>
      </c>
      <c r="J131" s="6">
        <v>16199</v>
      </c>
      <c r="K131" s="6"/>
      <c r="L131" s="33">
        <f t="shared" si="9"/>
        <v>0.38700000000000001</v>
      </c>
      <c r="M131" s="7">
        <v>343</v>
      </c>
      <c r="N131" s="6">
        <v>157772</v>
      </c>
      <c r="O131" s="6"/>
      <c r="P131" s="33">
        <f t="shared" si="10"/>
        <v>0.96899999999999997</v>
      </c>
      <c r="Q131" s="7">
        <v>141</v>
      </c>
      <c r="R131" s="230">
        <f t="shared" si="11"/>
        <v>0.223</v>
      </c>
      <c r="S131" s="6">
        <f t="shared" ref="S131:S194" si="12">+J131*D131</f>
        <v>5361869</v>
      </c>
      <c r="T131" s="6">
        <f t="shared" ref="T131:T194" si="13">+N131*D131</f>
        <v>52222532</v>
      </c>
      <c r="U131" s="8">
        <v>30.83</v>
      </c>
      <c r="V131" s="6">
        <v>11</v>
      </c>
      <c r="W131" s="9">
        <v>48.53</v>
      </c>
    </row>
    <row r="132" spans="1:23" hidden="1">
      <c r="A132" s="5" t="s">
        <v>281</v>
      </c>
      <c r="B132" s="5" t="s">
        <v>282</v>
      </c>
      <c r="C132" s="5" t="s">
        <v>43</v>
      </c>
      <c r="D132" s="6">
        <v>693</v>
      </c>
      <c r="E132" s="6">
        <f>ROUND(+G132/'FY19 Tax Levies_Rates by Class'!D132*1000,-2)</f>
        <v>178000</v>
      </c>
      <c r="F132" s="6"/>
      <c r="G132" s="6">
        <v>3844</v>
      </c>
      <c r="H132" s="6"/>
      <c r="I132" s="7">
        <v>259</v>
      </c>
      <c r="J132" s="6">
        <v>12730</v>
      </c>
      <c r="K132" s="6"/>
      <c r="L132" s="33">
        <f t="shared" ref="L132:L195" si="14">ROUND(+J132/J$1,3)</f>
        <v>0.30399999999999999</v>
      </c>
      <c r="M132" s="7">
        <v>349</v>
      </c>
      <c r="N132" s="6">
        <v>139843</v>
      </c>
      <c r="O132" s="6"/>
      <c r="P132" s="33">
        <f t="shared" ref="P132:P195" si="15">ROUND(+N132/N$1,3)</f>
        <v>0.85799999999999998</v>
      </c>
      <c r="Q132" s="7">
        <v>181</v>
      </c>
      <c r="R132" s="230">
        <f t="shared" ref="R132:R195" si="16">ROUND(+G132/J132,3)</f>
        <v>0.30199999999999999</v>
      </c>
      <c r="S132" s="6">
        <f t="shared" si="12"/>
        <v>8821890</v>
      </c>
      <c r="T132" s="6">
        <f t="shared" si="13"/>
        <v>96911199</v>
      </c>
      <c r="U132" s="8">
        <v>24.89</v>
      </c>
      <c r="V132" s="6">
        <v>28</v>
      </c>
      <c r="W132" s="9">
        <v>59.53</v>
      </c>
    </row>
    <row r="133" spans="1:23">
      <c r="A133" s="5" t="s">
        <v>283</v>
      </c>
      <c r="B133" s="5" t="s">
        <v>284</v>
      </c>
      <c r="C133" s="5" t="s">
        <v>11</v>
      </c>
      <c r="D133" s="6">
        <v>23120</v>
      </c>
      <c r="E133" s="6">
        <f>ROUND(+G133/'FY19 Tax Levies_Rates by Class'!D133*1000,-2)</f>
        <v>826800</v>
      </c>
      <c r="F133" s="7">
        <v>1</v>
      </c>
      <c r="G133" s="6">
        <v>9764</v>
      </c>
      <c r="H133" s="7">
        <v>3</v>
      </c>
      <c r="I133" s="7">
        <v>31</v>
      </c>
      <c r="J133" s="6">
        <v>112921</v>
      </c>
      <c r="K133" s="7">
        <v>1</v>
      </c>
      <c r="L133" s="33">
        <f t="shared" si="14"/>
        <v>2.698</v>
      </c>
      <c r="M133" s="7">
        <v>12</v>
      </c>
      <c r="N133" s="6">
        <v>288446</v>
      </c>
      <c r="O133" s="7">
        <v>2</v>
      </c>
      <c r="P133" s="33">
        <f t="shared" si="15"/>
        <v>1.7709999999999999</v>
      </c>
      <c r="Q133" s="7">
        <v>49</v>
      </c>
      <c r="R133" s="230">
        <f t="shared" si="16"/>
        <v>8.5999999999999993E-2</v>
      </c>
      <c r="S133" s="6">
        <f t="shared" si="12"/>
        <v>2610733520</v>
      </c>
      <c r="T133" s="6">
        <f t="shared" si="13"/>
        <v>6668871520</v>
      </c>
      <c r="U133" s="8">
        <v>22.21</v>
      </c>
      <c r="V133" s="6">
        <v>1041</v>
      </c>
      <c r="W133" s="9">
        <v>130.32</v>
      </c>
    </row>
    <row r="134" spans="1:23" hidden="1">
      <c r="A134" s="5" t="s">
        <v>285</v>
      </c>
      <c r="B134" s="5" t="s">
        <v>286</v>
      </c>
      <c r="C134" s="5" t="s">
        <v>20</v>
      </c>
      <c r="D134" s="6">
        <v>1959</v>
      </c>
      <c r="E134" s="6">
        <f>ROUND(+G134/'FY19 Tax Levies_Rates by Class'!D134*1000,-2)</f>
        <v>243500</v>
      </c>
      <c r="F134" s="6"/>
      <c r="G134" s="6">
        <v>3212</v>
      </c>
      <c r="H134" s="6"/>
      <c r="I134" s="7">
        <v>310</v>
      </c>
      <c r="J134" s="6">
        <v>32095</v>
      </c>
      <c r="K134" s="6"/>
      <c r="L134" s="33">
        <f t="shared" si="14"/>
        <v>0.76700000000000002</v>
      </c>
      <c r="M134" s="7">
        <v>212</v>
      </c>
      <c r="N134" s="6">
        <v>155112</v>
      </c>
      <c r="O134" s="6"/>
      <c r="P134" s="33">
        <f t="shared" si="15"/>
        <v>0.95199999999999996</v>
      </c>
      <c r="Q134" s="7">
        <v>146</v>
      </c>
      <c r="R134" s="230">
        <f t="shared" si="16"/>
        <v>0.1</v>
      </c>
      <c r="S134" s="6">
        <f t="shared" si="12"/>
        <v>62874105</v>
      </c>
      <c r="T134" s="6">
        <f t="shared" si="13"/>
        <v>303864408</v>
      </c>
      <c r="U134" s="8">
        <v>20.73</v>
      </c>
      <c r="V134" s="6">
        <v>95</v>
      </c>
      <c r="W134" s="9">
        <v>42.34</v>
      </c>
    </row>
    <row r="135" spans="1:23" hidden="1">
      <c r="A135" s="5" t="s">
        <v>287</v>
      </c>
      <c r="B135" s="5" t="s">
        <v>288</v>
      </c>
      <c r="C135" s="5" t="s">
        <v>54</v>
      </c>
      <c r="D135" s="6">
        <v>11050</v>
      </c>
      <c r="E135" s="6">
        <f>ROUND(+G135/'FY19 Tax Levies_Rates by Class'!D135*1000,-2)</f>
        <v>304600</v>
      </c>
      <c r="F135" s="6"/>
      <c r="G135" s="6">
        <v>5928</v>
      </c>
      <c r="H135" s="6"/>
      <c r="I135" s="7">
        <v>116</v>
      </c>
      <c r="J135" s="6">
        <v>29206</v>
      </c>
      <c r="K135" s="6"/>
      <c r="L135" s="33">
        <f t="shared" si="14"/>
        <v>0.69799999999999995</v>
      </c>
      <c r="M135" s="7">
        <v>244</v>
      </c>
      <c r="N135" s="6">
        <v>102078</v>
      </c>
      <c r="O135" s="6"/>
      <c r="P135" s="33">
        <f t="shared" si="15"/>
        <v>0.627</v>
      </c>
      <c r="Q135" s="7">
        <v>273</v>
      </c>
      <c r="R135" s="230">
        <f t="shared" si="16"/>
        <v>0.20300000000000001</v>
      </c>
      <c r="S135" s="6">
        <f t="shared" si="12"/>
        <v>322726300</v>
      </c>
      <c r="T135" s="6">
        <f t="shared" si="13"/>
        <v>1127961900</v>
      </c>
      <c r="U135" s="8">
        <v>7.25</v>
      </c>
      <c r="V135" s="6">
        <v>1524</v>
      </c>
      <c r="W135" s="9">
        <v>48.48</v>
      </c>
    </row>
    <row r="136" spans="1:23" hidden="1">
      <c r="A136" s="5" t="s">
        <v>289</v>
      </c>
      <c r="B136" s="5" t="s">
        <v>290</v>
      </c>
      <c r="C136" s="5" t="s">
        <v>38</v>
      </c>
      <c r="D136" s="6">
        <v>18645</v>
      </c>
      <c r="E136" s="6">
        <f>ROUND(+G136/'FY19 Tax Levies_Rates by Class'!D136*1000,-2)</f>
        <v>326700</v>
      </c>
      <c r="F136" s="6"/>
      <c r="G136" s="6">
        <v>5701</v>
      </c>
      <c r="H136" s="6"/>
      <c r="I136" s="7">
        <v>133</v>
      </c>
      <c r="J136" s="6">
        <v>42315</v>
      </c>
      <c r="K136" s="6"/>
      <c r="L136" s="33">
        <f t="shared" si="14"/>
        <v>1.0109999999999999</v>
      </c>
      <c r="M136" s="7">
        <v>108</v>
      </c>
      <c r="N136" s="6">
        <v>114186</v>
      </c>
      <c r="O136" s="6"/>
      <c r="P136" s="33">
        <f t="shared" si="15"/>
        <v>0.70099999999999996</v>
      </c>
      <c r="Q136" s="7">
        <v>238</v>
      </c>
      <c r="R136" s="230">
        <f t="shared" si="16"/>
        <v>0.13500000000000001</v>
      </c>
      <c r="S136" s="6">
        <f t="shared" si="12"/>
        <v>788963175</v>
      </c>
      <c r="T136" s="6">
        <f t="shared" si="13"/>
        <v>2128997970</v>
      </c>
      <c r="U136" s="8">
        <v>35.08</v>
      </c>
      <c r="V136" s="6">
        <v>531</v>
      </c>
      <c r="W136" s="9">
        <v>127.16</v>
      </c>
    </row>
    <row r="137" spans="1:23" hidden="1">
      <c r="A137" s="5" t="s">
        <v>291</v>
      </c>
      <c r="B137" s="5" t="s">
        <v>292</v>
      </c>
      <c r="C137" s="5" t="s">
        <v>23</v>
      </c>
      <c r="D137" s="6">
        <v>2506</v>
      </c>
      <c r="E137" s="6">
        <f>ROUND(+G137/'FY19 Tax Levies_Rates by Class'!D137*1000,-2)</f>
        <v>213000</v>
      </c>
      <c r="F137" s="6"/>
      <c r="G137" s="6">
        <v>3557</v>
      </c>
      <c r="H137" s="6"/>
      <c r="I137" s="7">
        <v>290</v>
      </c>
      <c r="J137" s="6">
        <v>29291</v>
      </c>
      <c r="K137" s="6"/>
      <c r="L137" s="33">
        <f t="shared" si="14"/>
        <v>0.7</v>
      </c>
      <c r="M137" s="7">
        <v>242</v>
      </c>
      <c r="N137" s="6">
        <v>135681</v>
      </c>
      <c r="O137" s="6"/>
      <c r="P137" s="33">
        <f t="shared" si="15"/>
        <v>0.83299999999999996</v>
      </c>
      <c r="Q137" s="7">
        <v>191</v>
      </c>
      <c r="R137" s="230">
        <f t="shared" si="16"/>
        <v>0.121</v>
      </c>
      <c r="S137" s="6">
        <f t="shared" si="12"/>
        <v>73403246</v>
      </c>
      <c r="T137" s="6">
        <f t="shared" si="13"/>
        <v>340016586</v>
      </c>
      <c r="U137" s="8">
        <v>12.29</v>
      </c>
      <c r="V137" s="6">
        <v>204</v>
      </c>
      <c r="W137" s="9">
        <v>37.47</v>
      </c>
    </row>
    <row r="138" spans="1:23" hidden="1">
      <c r="A138" s="5" t="s">
        <v>293</v>
      </c>
      <c r="B138" s="5" t="s">
        <v>294</v>
      </c>
      <c r="C138" s="5" t="s">
        <v>14</v>
      </c>
      <c r="D138" s="6">
        <v>14525</v>
      </c>
      <c r="E138" s="6">
        <f>ROUND(+G138/'FY19 Tax Levies_Rates by Class'!D138*1000,-2)</f>
        <v>451200</v>
      </c>
      <c r="F138" s="6"/>
      <c r="G138" s="6">
        <v>8497</v>
      </c>
      <c r="H138" s="6"/>
      <c r="I138" s="7">
        <v>44</v>
      </c>
      <c r="J138" s="6">
        <v>56421</v>
      </c>
      <c r="K138" s="6"/>
      <c r="L138" s="33">
        <f t="shared" si="14"/>
        <v>1.3480000000000001</v>
      </c>
      <c r="M138" s="7">
        <v>59</v>
      </c>
      <c r="N138" s="6">
        <v>165734</v>
      </c>
      <c r="O138" s="6"/>
      <c r="P138" s="33">
        <f t="shared" si="15"/>
        <v>1.0169999999999999</v>
      </c>
      <c r="Q138" s="7">
        <v>132</v>
      </c>
      <c r="R138" s="230">
        <f t="shared" si="16"/>
        <v>0.151</v>
      </c>
      <c r="S138" s="6">
        <f t="shared" si="12"/>
        <v>819515025</v>
      </c>
      <c r="T138" s="6">
        <f t="shared" si="13"/>
        <v>2407286350</v>
      </c>
      <c r="U138" s="8">
        <v>18.64</v>
      </c>
      <c r="V138" s="6">
        <v>779</v>
      </c>
      <c r="W138" s="9">
        <v>92.99</v>
      </c>
    </row>
    <row r="139" spans="1:23" hidden="1">
      <c r="A139" s="5" t="s">
        <v>295</v>
      </c>
      <c r="B139" s="5" t="s">
        <v>296</v>
      </c>
      <c r="C139" s="5" t="s">
        <v>23</v>
      </c>
      <c r="D139" s="6">
        <v>40684</v>
      </c>
      <c r="E139" s="6">
        <f>ROUND(+G139/'FY19 Tax Levies_Rates by Class'!D139*1000,-2)</f>
        <v>190600</v>
      </c>
      <c r="F139" s="6"/>
      <c r="G139" s="6">
        <v>3677</v>
      </c>
      <c r="H139" s="6"/>
      <c r="I139" s="7">
        <v>275</v>
      </c>
      <c r="J139" s="6">
        <v>16312</v>
      </c>
      <c r="K139" s="6"/>
      <c r="L139" s="33">
        <f t="shared" si="14"/>
        <v>0.39</v>
      </c>
      <c r="M139" s="7">
        <v>342</v>
      </c>
      <c r="N139" s="6">
        <v>51662</v>
      </c>
      <c r="O139" s="6"/>
      <c r="P139" s="33">
        <f t="shared" si="15"/>
        <v>0.317</v>
      </c>
      <c r="Q139" s="7">
        <v>349</v>
      </c>
      <c r="R139" s="230">
        <f t="shared" si="16"/>
        <v>0.22500000000000001</v>
      </c>
      <c r="S139" s="6">
        <f t="shared" si="12"/>
        <v>663637408</v>
      </c>
      <c r="T139" s="6">
        <f t="shared" si="13"/>
        <v>2101816808</v>
      </c>
      <c r="U139" s="8">
        <v>21.28</v>
      </c>
      <c r="V139" s="6">
        <v>1912</v>
      </c>
      <c r="W139" s="9">
        <v>174.29</v>
      </c>
    </row>
    <row r="140" spans="1:23" hidden="1">
      <c r="A140" s="5" t="s">
        <v>297</v>
      </c>
      <c r="B140" s="5" t="s">
        <v>298</v>
      </c>
      <c r="C140" s="5" t="s">
        <v>38</v>
      </c>
      <c r="D140" s="6">
        <v>5955</v>
      </c>
      <c r="E140" s="6">
        <f>ROUND(+G140/'FY19 Tax Levies_Rates by Class'!D140*1000,-2)</f>
        <v>347000</v>
      </c>
      <c r="F140" s="6"/>
      <c r="G140" s="6">
        <v>6097</v>
      </c>
      <c r="H140" s="6"/>
      <c r="I140" s="7">
        <v>109</v>
      </c>
      <c r="J140" s="6">
        <v>40408</v>
      </c>
      <c r="K140" s="6"/>
      <c r="L140" s="33">
        <f t="shared" si="14"/>
        <v>0.96499999999999997</v>
      </c>
      <c r="M140" s="7">
        <v>118</v>
      </c>
      <c r="N140" s="6">
        <v>118896</v>
      </c>
      <c r="O140" s="6"/>
      <c r="P140" s="33">
        <f t="shared" si="15"/>
        <v>0.73</v>
      </c>
      <c r="Q140" s="7">
        <v>226</v>
      </c>
      <c r="R140" s="230">
        <f t="shared" si="16"/>
        <v>0.151</v>
      </c>
      <c r="S140" s="6">
        <f t="shared" si="12"/>
        <v>240629640</v>
      </c>
      <c r="T140" s="6">
        <f t="shared" si="13"/>
        <v>708025680</v>
      </c>
      <c r="U140" s="8">
        <v>5.17</v>
      </c>
      <c r="V140" s="6">
        <v>1152</v>
      </c>
      <c r="W140" s="9">
        <v>32.659999999999997</v>
      </c>
    </row>
    <row r="141" spans="1:23" hidden="1">
      <c r="A141" s="5" t="s">
        <v>299</v>
      </c>
      <c r="B141" s="5" t="s">
        <v>300</v>
      </c>
      <c r="C141" s="5" t="s">
        <v>14</v>
      </c>
      <c r="D141" s="6">
        <v>16674</v>
      </c>
      <c r="E141" s="6">
        <f>ROUND(+G141/'FY19 Tax Levies_Rates by Class'!D141*1000,-2)</f>
        <v>599600</v>
      </c>
      <c r="F141" s="6"/>
      <c r="G141" s="6">
        <v>10295</v>
      </c>
      <c r="H141" s="6"/>
      <c r="I141" s="7">
        <v>25</v>
      </c>
      <c r="J141" s="6">
        <v>84115</v>
      </c>
      <c r="K141" s="6"/>
      <c r="L141" s="33">
        <f t="shared" si="14"/>
        <v>2.0089999999999999</v>
      </c>
      <c r="M141" s="7">
        <v>24</v>
      </c>
      <c r="N141" s="6">
        <v>213004</v>
      </c>
      <c r="O141" s="6"/>
      <c r="P141" s="33">
        <f t="shared" si="15"/>
        <v>1.3080000000000001</v>
      </c>
      <c r="Q141" s="7">
        <v>78</v>
      </c>
      <c r="R141" s="230">
        <f t="shared" si="16"/>
        <v>0.122</v>
      </c>
      <c r="S141" s="6">
        <f t="shared" si="12"/>
        <v>1402533510</v>
      </c>
      <c r="T141" s="6">
        <f t="shared" si="13"/>
        <v>3551628696</v>
      </c>
      <c r="U141" s="8">
        <v>26.26</v>
      </c>
      <c r="V141" s="6">
        <v>635</v>
      </c>
      <c r="W141" s="9">
        <v>124.97</v>
      </c>
    </row>
    <row r="142" spans="1:23" hidden="1">
      <c r="A142" s="5" t="s">
        <v>301</v>
      </c>
      <c r="B142" s="5" t="s">
        <v>302</v>
      </c>
      <c r="C142" s="5" t="s">
        <v>38</v>
      </c>
      <c r="D142" s="6">
        <v>4596</v>
      </c>
      <c r="E142" s="6">
        <f>ROUND(+G142/'FY19 Tax Levies_Rates by Class'!D142*1000,-2)</f>
        <v>257500</v>
      </c>
      <c r="F142" s="6"/>
      <c r="G142" s="6">
        <v>3919</v>
      </c>
      <c r="H142" s="6"/>
      <c r="I142" s="7">
        <v>254</v>
      </c>
      <c r="J142" s="6">
        <v>33154</v>
      </c>
      <c r="K142" s="6"/>
      <c r="L142" s="33">
        <f t="shared" si="14"/>
        <v>0.79200000000000004</v>
      </c>
      <c r="M142" s="7">
        <v>195</v>
      </c>
      <c r="N142" s="6">
        <v>90795</v>
      </c>
      <c r="O142" s="6"/>
      <c r="P142" s="33">
        <f t="shared" si="15"/>
        <v>0.55700000000000005</v>
      </c>
      <c r="Q142" s="7">
        <v>302</v>
      </c>
      <c r="R142" s="230">
        <f t="shared" si="16"/>
        <v>0.11799999999999999</v>
      </c>
      <c r="S142" s="6">
        <f t="shared" si="12"/>
        <v>152375784</v>
      </c>
      <c r="T142" s="6">
        <f t="shared" si="13"/>
        <v>417293820</v>
      </c>
      <c r="U142" s="8">
        <v>41.07</v>
      </c>
      <c r="V142" s="6">
        <v>112</v>
      </c>
      <c r="W142" s="9">
        <v>85.99</v>
      </c>
    </row>
    <row r="143" spans="1:23" hidden="1">
      <c r="A143" s="5" t="s">
        <v>303</v>
      </c>
      <c r="B143" s="5" t="s">
        <v>304</v>
      </c>
      <c r="C143" s="5" t="s">
        <v>14</v>
      </c>
      <c r="D143" s="6">
        <v>19864</v>
      </c>
      <c r="E143" s="6">
        <f>ROUND(+G143/'FY19 Tax Levies_Rates by Class'!D143*1000,-2)</f>
        <v>372200</v>
      </c>
      <c r="F143" s="6"/>
      <c r="G143" s="6">
        <v>6338</v>
      </c>
      <c r="H143" s="6"/>
      <c r="I143" s="7">
        <v>98</v>
      </c>
      <c r="J143" s="6">
        <v>36669</v>
      </c>
      <c r="K143" s="6"/>
      <c r="L143" s="33">
        <f t="shared" si="14"/>
        <v>0.876</v>
      </c>
      <c r="M143" s="7">
        <v>151</v>
      </c>
      <c r="N143" s="6">
        <v>124096</v>
      </c>
      <c r="O143" s="6"/>
      <c r="P143" s="33">
        <f t="shared" si="15"/>
        <v>0.76200000000000001</v>
      </c>
      <c r="Q143" s="7">
        <v>217</v>
      </c>
      <c r="R143" s="230">
        <f t="shared" si="16"/>
        <v>0.17299999999999999</v>
      </c>
      <c r="S143" s="6">
        <f t="shared" si="12"/>
        <v>728393016</v>
      </c>
      <c r="T143" s="6">
        <f t="shared" si="13"/>
        <v>2465042944</v>
      </c>
      <c r="U143" s="8">
        <v>11.52</v>
      </c>
      <c r="V143" s="6">
        <v>1724</v>
      </c>
      <c r="W143" s="9">
        <v>92.41</v>
      </c>
    </row>
    <row r="144" spans="1:23">
      <c r="A144" s="5" t="s">
        <v>305</v>
      </c>
      <c r="B144" s="5" t="s">
        <v>306</v>
      </c>
      <c r="C144" s="5" t="s">
        <v>11</v>
      </c>
      <c r="D144" s="6">
        <v>10491</v>
      </c>
      <c r="E144" s="6">
        <f>ROUND(+G144/'FY19 Tax Levies_Rates by Class'!D144*1000,-2)</f>
        <v>445500</v>
      </c>
      <c r="F144" s="7">
        <v>9</v>
      </c>
      <c r="G144" s="6">
        <v>5814</v>
      </c>
      <c r="H144" s="7">
        <v>15</v>
      </c>
      <c r="I144" s="7">
        <v>124</v>
      </c>
      <c r="J144" s="6">
        <v>37180</v>
      </c>
      <c r="K144" s="7">
        <v>12</v>
      </c>
      <c r="L144" s="33">
        <f t="shared" si="14"/>
        <v>0.88800000000000001</v>
      </c>
      <c r="M144" s="7">
        <v>145</v>
      </c>
      <c r="N144" s="6">
        <v>197787</v>
      </c>
      <c r="O144" s="7">
        <v>7</v>
      </c>
      <c r="P144" s="33">
        <f t="shared" si="15"/>
        <v>1.214</v>
      </c>
      <c r="Q144" s="7">
        <v>95</v>
      </c>
      <c r="R144" s="230">
        <f t="shared" si="16"/>
        <v>0.156</v>
      </c>
      <c r="S144" s="6">
        <f t="shared" si="12"/>
        <v>390055380</v>
      </c>
      <c r="T144" s="6">
        <f t="shared" si="13"/>
        <v>2074983417</v>
      </c>
      <c r="U144" s="8">
        <v>2.8</v>
      </c>
      <c r="V144" s="6">
        <v>3747</v>
      </c>
      <c r="W144" s="9">
        <v>52.59</v>
      </c>
    </row>
    <row r="145" spans="1:23" hidden="1">
      <c r="A145" s="5" t="s">
        <v>307</v>
      </c>
      <c r="B145" s="5" t="s">
        <v>308</v>
      </c>
      <c r="C145" s="5" t="s">
        <v>31</v>
      </c>
      <c r="D145" s="6">
        <v>2181</v>
      </c>
      <c r="E145" s="6">
        <f>ROUND(+G145/'FY19 Tax Levies_Rates by Class'!D145*1000,-2)</f>
        <v>188000</v>
      </c>
      <c r="F145" s="6"/>
      <c r="G145" s="6">
        <v>3744</v>
      </c>
      <c r="H145" s="6"/>
      <c r="I145" s="7">
        <v>270</v>
      </c>
      <c r="J145" s="6">
        <v>29359</v>
      </c>
      <c r="K145" s="6"/>
      <c r="L145" s="33">
        <f t="shared" si="14"/>
        <v>0.70099999999999996</v>
      </c>
      <c r="M145" s="7">
        <v>239</v>
      </c>
      <c r="N145" s="6">
        <v>90147</v>
      </c>
      <c r="O145" s="6"/>
      <c r="P145" s="33">
        <f t="shared" si="15"/>
        <v>0.55300000000000005</v>
      </c>
      <c r="Q145" s="7">
        <v>303</v>
      </c>
      <c r="R145" s="230">
        <f t="shared" si="16"/>
        <v>0.128</v>
      </c>
      <c r="S145" s="6">
        <f t="shared" si="12"/>
        <v>64031979</v>
      </c>
      <c r="T145" s="6">
        <f t="shared" si="13"/>
        <v>196610607</v>
      </c>
      <c r="U145" s="8">
        <v>26.32</v>
      </c>
      <c r="V145" s="6">
        <v>83</v>
      </c>
      <c r="W145" s="9">
        <v>54.33</v>
      </c>
    </row>
    <row r="146" spans="1:23" hidden="1">
      <c r="A146" s="5" t="s">
        <v>309</v>
      </c>
      <c r="B146" s="5" t="s">
        <v>310</v>
      </c>
      <c r="C146" s="5" t="s">
        <v>28</v>
      </c>
      <c r="D146" s="6">
        <v>13804</v>
      </c>
      <c r="E146" s="6">
        <f>ROUND(+G146/'FY19 Tax Levies_Rates by Class'!D146*1000,-2)</f>
        <v>542300</v>
      </c>
      <c r="F146" s="6"/>
      <c r="G146" s="6">
        <v>7641</v>
      </c>
      <c r="H146" s="6"/>
      <c r="I146" s="7">
        <v>60</v>
      </c>
      <c r="J146" s="6">
        <v>48008</v>
      </c>
      <c r="K146" s="6"/>
      <c r="L146" s="33">
        <f t="shared" si="14"/>
        <v>1.147</v>
      </c>
      <c r="M146" s="7">
        <v>88</v>
      </c>
      <c r="N146" s="6">
        <v>192453</v>
      </c>
      <c r="O146" s="6"/>
      <c r="P146" s="33">
        <f t="shared" si="15"/>
        <v>1.181</v>
      </c>
      <c r="Q146" s="7">
        <v>99</v>
      </c>
      <c r="R146" s="230">
        <f t="shared" si="16"/>
        <v>0.159</v>
      </c>
      <c r="S146" s="6">
        <f t="shared" si="12"/>
        <v>662702432</v>
      </c>
      <c r="T146" s="6">
        <f t="shared" si="13"/>
        <v>2656621212</v>
      </c>
      <c r="U146" s="8">
        <v>32.11</v>
      </c>
      <c r="V146" s="6">
        <v>430</v>
      </c>
      <c r="W146" s="9">
        <v>95.4</v>
      </c>
    </row>
    <row r="147" spans="1:23">
      <c r="A147" s="5" t="s">
        <v>311</v>
      </c>
      <c r="B147" s="5" t="s">
        <v>312</v>
      </c>
      <c r="C147" s="5" t="s">
        <v>11</v>
      </c>
      <c r="D147" s="6">
        <v>13301</v>
      </c>
      <c r="E147" s="6">
        <f>ROUND(+G147/'FY19 Tax Levies_Rates by Class'!D147*1000,-2)</f>
        <v>409100</v>
      </c>
      <c r="F147" s="7">
        <v>10</v>
      </c>
      <c r="G147" s="6">
        <v>6734</v>
      </c>
      <c r="H147" s="7">
        <v>7</v>
      </c>
      <c r="I147" s="7">
        <v>79</v>
      </c>
      <c r="J147" s="6">
        <v>39718</v>
      </c>
      <c r="K147" s="7">
        <v>11</v>
      </c>
      <c r="L147" s="33">
        <f t="shared" si="14"/>
        <v>0.94899999999999995</v>
      </c>
      <c r="M147" s="7">
        <v>123</v>
      </c>
      <c r="N147" s="6">
        <v>135410</v>
      </c>
      <c r="O147" s="7">
        <v>17</v>
      </c>
      <c r="P147" s="33">
        <f t="shared" si="15"/>
        <v>0.83099999999999996</v>
      </c>
      <c r="Q147" s="7">
        <v>192</v>
      </c>
      <c r="R147" s="230">
        <f t="shared" si="16"/>
        <v>0.17</v>
      </c>
      <c r="S147" s="6">
        <f t="shared" si="12"/>
        <v>528289118</v>
      </c>
      <c r="T147" s="6">
        <f t="shared" si="13"/>
        <v>1801088410</v>
      </c>
      <c r="U147" s="8">
        <v>18.66</v>
      </c>
      <c r="V147" s="6">
        <v>713</v>
      </c>
      <c r="W147" s="9">
        <v>106.67</v>
      </c>
    </row>
    <row r="148" spans="1:23">
      <c r="A148" s="5" t="s">
        <v>313</v>
      </c>
      <c r="B148" s="5" t="s">
        <v>314</v>
      </c>
      <c r="C148" s="5" t="s">
        <v>11</v>
      </c>
      <c r="D148" s="6">
        <v>11338</v>
      </c>
      <c r="E148" s="6">
        <f>ROUND(+G148/'FY19 Tax Levies_Rates by Class'!D148*1000,-2)</f>
        <v>362200</v>
      </c>
      <c r="F148" s="7">
        <v>15</v>
      </c>
      <c r="G148" s="6">
        <v>4817</v>
      </c>
      <c r="H148" s="7">
        <v>25</v>
      </c>
      <c r="I148" s="7">
        <v>187</v>
      </c>
      <c r="J148" s="6">
        <v>37126</v>
      </c>
      <c r="K148" s="7">
        <v>13</v>
      </c>
      <c r="L148" s="33">
        <f t="shared" si="14"/>
        <v>0.88700000000000001</v>
      </c>
      <c r="M148" s="7">
        <v>147</v>
      </c>
      <c r="N148" s="6">
        <v>137658</v>
      </c>
      <c r="O148" s="7">
        <v>16</v>
      </c>
      <c r="P148" s="33">
        <f t="shared" si="15"/>
        <v>0.84499999999999997</v>
      </c>
      <c r="Q148" s="7">
        <v>187</v>
      </c>
      <c r="R148" s="230">
        <f t="shared" si="16"/>
        <v>0.13</v>
      </c>
      <c r="S148" s="6">
        <f t="shared" si="12"/>
        <v>420934588</v>
      </c>
      <c r="T148" s="6">
        <f t="shared" si="13"/>
        <v>1560766404</v>
      </c>
      <c r="U148" s="8">
        <v>29.56</v>
      </c>
      <c r="V148" s="6">
        <v>384</v>
      </c>
      <c r="W148" s="9">
        <v>111.4</v>
      </c>
    </row>
    <row r="149" spans="1:23" hidden="1">
      <c r="A149" s="5" t="s">
        <v>315</v>
      </c>
      <c r="B149" s="5" t="s">
        <v>316</v>
      </c>
      <c r="C149" s="5" t="s">
        <v>38</v>
      </c>
      <c r="D149" s="6">
        <v>8166</v>
      </c>
      <c r="E149" s="6">
        <f>ROUND(+G149/'FY19 Tax Levies_Rates by Class'!D149*1000,-2)</f>
        <v>339500</v>
      </c>
      <c r="F149" s="6"/>
      <c r="G149" s="6">
        <v>6705</v>
      </c>
      <c r="H149" s="6"/>
      <c r="I149" s="7">
        <v>81</v>
      </c>
      <c r="J149" s="6">
        <v>33498</v>
      </c>
      <c r="K149" s="6"/>
      <c r="L149" s="33">
        <f t="shared" si="14"/>
        <v>0.8</v>
      </c>
      <c r="M149" s="7">
        <v>188</v>
      </c>
      <c r="N149" s="6">
        <v>109323</v>
      </c>
      <c r="O149" s="6"/>
      <c r="P149" s="33">
        <f t="shared" si="15"/>
        <v>0.67100000000000004</v>
      </c>
      <c r="Q149" s="7">
        <v>254</v>
      </c>
      <c r="R149" s="230">
        <f t="shared" si="16"/>
        <v>0.2</v>
      </c>
      <c r="S149" s="6">
        <f t="shared" si="12"/>
        <v>273544668</v>
      </c>
      <c r="T149" s="6">
        <f t="shared" si="13"/>
        <v>892731618</v>
      </c>
      <c r="U149" s="8">
        <v>27.47</v>
      </c>
      <c r="V149" s="6">
        <v>297</v>
      </c>
      <c r="W149" s="9">
        <v>71.11</v>
      </c>
    </row>
    <row r="150" spans="1:23" hidden="1">
      <c r="A150" s="5" t="s">
        <v>317</v>
      </c>
      <c r="B150" s="5" t="s">
        <v>318</v>
      </c>
      <c r="C150" s="5" t="s">
        <v>20</v>
      </c>
      <c r="D150" s="6">
        <v>2991</v>
      </c>
      <c r="E150" s="6">
        <f>ROUND(+G150/'FY19 Tax Levies_Rates by Class'!D150*1000,-2)</f>
        <v>225500</v>
      </c>
      <c r="F150" s="6"/>
      <c r="G150" s="6">
        <v>5102</v>
      </c>
      <c r="H150" s="6"/>
      <c r="I150" s="7">
        <v>169</v>
      </c>
      <c r="J150" s="6">
        <v>24987</v>
      </c>
      <c r="K150" s="6"/>
      <c r="L150" s="33">
        <f t="shared" si="14"/>
        <v>0.59699999999999998</v>
      </c>
      <c r="M150" s="7">
        <v>290</v>
      </c>
      <c r="N150" s="6">
        <v>138334</v>
      </c>
      <c r="O150" s="6"/>
      <c r="P150" s="33">
        <f t="shared" si="15"/>
        <v>0.84899999999999998</v>
      </c>
      <c r="Q150" s="7">
        <v>184</v>
      </c>
      <c r="R150" s="230">
        <f t="shared" si="16"/>
        <v>0.20399999999999999</v>
      </c>
      <c r="S150" s="6">
        <f t="shared" si="12"/>
        <v>74736117</v>
      </c>
      <c r="T150" s="6">
        <f t="shared" si="13"/>
        <v>413756994</v>
      </c>
      <c r="U150" s="8">
        <v>28.84</v>
      </c>
      <c r="V150" s="6">
        <v>104</v>
      </c>
      <c r="W150" s="9">
        <v>63.3</v>
      </c>
    </row>
    <row r="151" spans="1:23" hidden="1">
      <c r="A151" s="5" t="s">
        <v>319</v>
      </c>
      <c r="B151" s="5" t="s">
        <v>320</v>
      </c>
      <c r="C151" s="5" t="s">
        <v>28</v>
      </c>
      <c r="D151" s="6">
        <v>80231</v>
      </c>
      <c r="E151" s="6">
        <f>ROUND(+G151/'FY19 Tax Levies_Rates by Class'!D151*1000,-2)</f>
        <v>240300</v>
      </c>
      <c r="F151" s="6"/>
      <c r="G151" s="6">
        <v>3287</v>
      </c>
      <c r="H151" s="6"/>
      <c r="I151" s="7">
        <v>306</v>
      </c>
      <c r="J151" s="6">
        <v>14872</v>
      </c>
      <c r="K151" s="6"/>
      <c r="L151" s="33">
        <f t="shared" si="14"/>
        <v>0.35499999999999998</v>
      </c>
      <c r="M151" s="7">
        <v>347</v>
      </c>
      <c r="N151" s="6">
        <v>44370</v>
      </c>
      <c r="O151" s="6"/>
      <c r="P151" s="33">
        <f t="shared" si="15"/>
        <v>0.27200000000000002</v>
      </c>
      <c r="Q151" s="7">
        <v>351</v>
      </c>
      <c r="R151" s="230">
        <f t="shared" si="16"/>
        <v>0.221</v>
      </c>
      <c r="S151" s="6">
        <f t="shared" si="12"/>
        <v>1193195432</v>
      </c>
      <c r="T151" s="6">
        <f t="shared" si="13"/>
        <v>3559849470</v>
      </c>
      <c r="U151" s="8">
        <v>6.93</v>
      </c>
      <c r="V151" s="6">
        <v>11577</v>
      </c>
      <c r="W151" s="9">
        <v>136.38999999999999</v>
      </c>
    </row>
    <row r="152" spans="1:23" hidden="1">
      <c r="A152" s="5" t="s">
        <v>321</v>
      </c>
      <c r="B152" s="5" t="s">
        <v>322</v>
      </c>
      <c r="C152" s="5" t="s">
        <v>20</v>
      </c>
      <c r="D152" s="6">
        <v>5816</v>
      </c>
      <c r="E152" s="6">
        <f>ROUND(+G152/'FY19 Tax Levies_Rates by Class'!D152*1000,-2)</f>
        <v>254200</v>
      </c>
      <c r="F152" s="6"/>
      <c r="G152" s="6">
        <v>3757</v>
      </c>
      <c r="H152" s="6"/>
      <c r="I152" s="7">
        <v>269</v>
      </c>
      <c r="J152" s="6">
        <v>27537</v>
      </c>
      <c r="K152" s="6"/>
      <c r="L152" s="33">
        <f t="shared" si="14"/>
        <v>0.65800000000000003</v>
      </c>
      <c r="M152" s="7">
        <v>261</v>
      </c>
      <c r="N152" s="6">
        <v>167040</v>
      </c>
      <c r="O152" s="6"/>
      <c r="P152" s="33">
        <f t="shared" si="15"/>
        <v>1.0249999999999999</v>
      </c>
      <c r="Q152" s="7">
        <v>130</v>
      </c>
      <c r="R152" s="230">
        <f t="shared" si="16"/>
        <v>0.13600000000000001</v>
      </c>
      <c r="S152" s="6">
        <f t="shared" si="12"/>
        <v>160155192</v>
      </c>
      <c r="T152" s="6">
        <f t="shared" si="13"/>
        <v>971504640</v>
      </c>
      <c r="U152" s="8">
        <v>26.15</v>
      </c>
      <c r="V152" s="6">
        <v>222</v>
      </c>
      <c r="W152" s="9">
        <v>71.069999999999993</v>
      </c>
    </row>
    <row r="153" spans="1:23" hidden="1">
      <c r="A153" s="5" t="s">
        <v>323</v>
      </c>
      <c r="B153" s="5" t="s">
        <v>324</v>
      </c>
      <c r="C153" s="5" t="s">
        <v>38</v>
      </c>
      <c r="D153" s="6">
        <v>11334</v>
      </c>
      <c r="E153" s="6">
        <f>ROUND(+G153/'FY19 Tax Levies_Rates by Class'!D153*1000,-2)</f>
        <v>244600</v>
      </c>
      <c r="F153" s="6"/>
      <c r="G153" s="6">
        <v>3689</v>
      </c>
      <c r="H153" s="6"/>
      <c r="I153" s="7">
        <v>274</v>
      </c>
      <c r="J153" s="6">
        <v>28427</v>
      </c>
      <c r="K153" s="6"/>
      <c r="L153" s="33">
        <f t="shared" si="14"/>
        <v>0.67900000000000005</v>
      </c>
      <c r="M153" s="7">
        <v>255</v>
      </c>
      <c r="N153" s="6">
        <v>82768</v>
      </c>
      <c r="O153" s="6"/>
      <c r="P153" s="33">
        <f t="shared" si="15"/>
        <v>0.50800000000000001</v>
      </c>
      <c r="Q153" s="7">
        <v>317</v>
      </c>
      <c r="R153" s="230">
        <f t="shared" si="16"/>
        <v>0.13</v>
      </c>
      <c r="S153" s="6">
        <f t="shared" si="12"/>
        <v>322191618</v>
      </c>
      <c r="T153" s="6">
        <f t="shared" si="13"/>
        <v>938092512</v>
      </c>
      <c r="U153" s="8">
        <v>23.25</v>
      </c>
      <c r="V153" s="6">
        <v>487</v>
      </c>
      <c r="W153" s="9">
        <v>95.91</v>
      </c>
    </row>
    <row r="154" spans="1:23" hidden="1">
      <c r="A154" s="5" t="s">
        <v>325</v>
      </c>
      <c r="B154" s="5" t="s">
        <v>326</v>
      </c>
      <c r="C154" s="5" t="s">
        <v>20</v>
      </c>
      <c r="D154" s="6">
        <v>4988</v>
      </c>
      <c r="E154" s="6">
        <f>ROUND(+G154/'FY19 Tax Levies_Rates by Class'!D154*1000,-2)</f>
        <v>408500</v>
      </c>
      <c r="F154" s="6"/>
      <c r="G154" s="6">
        <v>4882</v>
      </c>
      <c r="H154" s="6"/>
      <c r="I154" s="7">
        <v>184</v>
      </c>
      <c r="J154" s="6">
        <v>47444</v>
      </c>
      <c r="K154" s="6"/>
      <c r="L154" s="33">
        <f t="shared" si="14"/>
        <v>1.133</v>
      </c>
      <c r="M154" s="7">
        <v>91</v>
      </c>
      <c r="N154" s="6">
        <v>247897</v>
      </c>
      <c r="O154" s="6"/>
      <c r="P154" s="33">
        <f t="shared" si="15"/>
        <v>1.522</v>
      </c>
      <c r="Q154" s="7">
        <v>60</v>
      </c>
      <c r="R154" s="230">
        <f t="shared" si="16"/>
        <v>0.10299999999999999</v>
      </c>
      <c r="S154" s="6">
        <f t="shared" si="12"/>
        <v>236650672</v>
      </c>
      <c r="T154" s="6">
        <f t="shared" si="13"/>
        <v>1236510236</v>
      </c>
      <c r="U154" s="8">
        <v>21.22</v>
      </c>
      <c r="V154" s="6">
        <v>235</v>
      </c>
      <c r="W154" s="9">
        <v>64.38</v>
      </c>
    </row>
    <row r="155" spans="1:23" hidden="1">
      <c r="A155" s="5" t="s">
        <v>327</v>
      </c>
      <c r="B155" s="5" t="s">
        <v>328</v>
      </c>
      <c r="C155" s="5" t="s">
        <v>38</v>
      </c>
      <c r="D155" s="6">
        <v>41569</v>
      </c>
      <c r="E155" s="6">
        <f>ROUND(+G155/'FY19 Tax Levies_Rates by Class'!D155*1000,-2)</f>
        <v>265400</v>
      </c>
      <c r="F155" s="6"/>
      <c r="G155" s="6">
        <v>4921</v>
      </c>
      <c r="H155" s="6"/>
      <c r="I155" s="7">
        <v>182</v>
      </c>
      <c r="J155" s="6">
        <v>27407</v>
      </c>
      <c r="K155" s="6"/>
      <c r="L155" s="33">
        <f t="shared" si="14"/>
        <v>0.65500000000000003</v>
      </c>
      <c r="M155" s="7">
        <v>264</v>
      </c>
      <c r="N155" s="6">
        <v>82842</v>
      </c>
      <c r="O155" s="6"/>
      <c r="P155" s="33">
        <f t="shared" si="15"/>
        <v>0.50900000000000001</v>
      </c>
      <c r="Q155" s="7">
        <v>316</v>
      </c>
      <c r="R155" s="230">
        <f t="shared" si="16"/>
        <v>0.18</v>
      </c>
      <c r="S155" s="6">
        <f t="shared" si="12"/>
        <v>1139281583</v>
      </c>
      <c r="T155" s="6">
        <f t="shared" si="13"/>
        <v>3443659098</v>
      </c>
      <c r="U155" s="8">
        <v>28.81</v>
      </c>
      <c r="V155" s="6">
        <v>1443</v>
      </c>
      <c r="W155" s="9">
        <v>176.73</v>
      </c>
    </row>
    <row r="156" spans="1:23" hidden="1">
      <c r="A156" s="5" t="s">
        <v>329</v>
      </c>
      <c r="B156" s="5" t="s">
        <v>330</v>
      </c>
      <c r="C156" s="5" t="s">
        <v>43</v>
      </c>
      <c r="D156" s="6">
        <v>1845</v>
      </c>
      <c r="E156" s="6">
        <f>ROUND(+G156/'FY19 Tax Levies_Rates by Class'!D156*1000,-2)</f>
        <v>305200</v>
      </c>
      <c r="F156" s="6"/>
      <c r="G156" s="6">
        <v>6375</v>
      </c>
      <c r="H156" s="6"/>
      <c r="I156" s="7">
        <v>97</v>
      </c>
      <c r="J156" s="6">
        <v>38980</v>
      </c>
      <c r="K156" s="6"/>
      <c r="L156" s="33">
        <f t="shared" si="14"/>
        <v>0.93100000000000005</v>
      </c>
      <c r="M156" s="7">
        <v>127</v>
      </c>
      <c r="N156" s="6">
        <v>142842</v>
      </c>
      <c r="O156" s="6"/>
      <c r="P156" s="33">
        <f t="shared" si="15"/>
        <v>0.877</v>
      </c>
      <c r="Q156" s="7">
        <v>166</v>
      </c>
      <c r="R156" s="230">
        <f t="shared" si="16"/>
        <v>0.16400000000000001</v>
      </c>
      <c r="S156" s="6">
        <f t="shared" si="12"/>
        <v>71918100</v>
      </c>
      <c r="T156" s="6">
        <f t="shared" si="13"/>
        <v>263543490</v>
      </c>
      <c r="U156" s="8">
        <v>22.81</v>
      </c>
      <c r="V156" s="6">
        <v>81</v>
      </c>
      <c r="W156" s="9">
        <v>43.05</v>
      </c>
    </row>
    <row r="157" spans="1:23" hidden="1">
      <c r="A157" s="5" t="s">
        <v>331</v>
      </c>
      <c r="B157" s="5" t="s">
        <v>332</v>
      </c>
      <c r="C157" s="5" t="s">
        <v>14</v>
      </c>
      <c r="D157" s="6">
        <v>33394</v>
      </c>
      <c r="E157" s="6">
        <f>ROUND(+G157/'FY19 Tax Levies_Rates by Class'!D157*1000,-2)</f>
        <v>1050600</v>
      </c>
      <c r="F157" s="6"/>
      <c r="G157" s="6">
        <v>14834</v>
      </c>
      <c r="H157" s="6"/>
      <c r="I157" s="7">
        <v>7</v>
      </c>
      <c r="J157" s="6">
        <v>112264</v>
      </c>
      <c r="K157" s="6"/>
      <c r="L157" s="33">
        <f t="shared" si="14"/>
        <v>2.6819999999999999</v>
      </c>
      <c r="M157" s="7">
        <v>13</v>
      </c>
      <c r="N157" s="6">
        <v>325321</v>
      </c>
      <c r="O157" s="6"/>
      <c r="P157" s="33">
        <f t="shared" si="15"/>
        <v>1.9970000000000001</v>
      </c>
      <c r="Q157" s="7">
        <v>39</v>
      </c>
      <c r="R157" s="230">
        <f t="shared" si="16"/>
        <v>0.13200000000000001</v>
      </c>
      <c r="S157" s="6">
        <f t="shared" si="12"/>
        <v>3748944016</v>
      </c>
      <c r="T157" s="6">
        <f t="shared" si="13"/>
        <v>10863769474</v>
      </c>
      <c r="U157" s="8">
        <v>16.43</v>
      </c>
      <c r="V157" s="6">
        <v>2033</v>
      </c>
      <c r="W157" s="9">
        <v>160.79</v>
      </c>
    </row>
    <row r="158" spans="1:23" hidden="1">
      <c r="A158" s="5" t="s">
        <v>333</v>
      </c>
      <c r="B158" s="5" t="s">
        <v>334</v>
      </c>
      <c r="C158" s="5" t="s">
        <v>43</v>
      </c>
      <c r="D158" s="6">
        <v>713</v>
      </c>
      <c r="E158" s="6">
        <f>ROUND(+G158/'FY19 Tax Levies_Rates by Class'!D158*1000,-2)</f>
        <v>228800</v>
      </c>
      <c r="F158" s="6"/>
      <c r="G158" s="6">
        <v>3985</v>
      </c>
      <c r="H158" s="6"/>
      <c r="I158" s="7">
        <v>249</v>
      </c>
      <c r="J158" s="6">
        <v>38432</v>
      </c>
      <c r="K158" s="6"/>
      <c r="L158" s="33">
        <f t="shared" si="14"/>
        <v>0.91800000000000004</v>
      </c>
      <c r="M158" s="7">
        <v>132</v>
      </c>
      <c r="N158" s="6">
        <v>118381</v>
      </c>
      <c r="O158" s="6"/>
      <c r="P158" s="33">
        <f t="shared" si="15"/>
        <v>0.72699999999999998</v>
      </c>
      <c r="Q158" s="7">
        <v>229</v>
      </c>
      <c r="R158" s="230">
        <f t="shared" si="16"/>
        <v>0.104</v>
      </c>
      <c r="S158" s="6">
        <f t="shared" si="12"/>
        <v>27402016</v>
      </c>
      <c r="T158" s="6">
        <f t="shared" si="13"/>
        <v>84405653</v>
      </c>
      <c r="U158" s="8">
        <v>17.899999999999999</v>
      </c>
      <c r="V158" s="6">
        <v>40</v>
      </c>
      <c r="W158" s="9">
        <v>38.08</v>
      </c>
    </row>
    <row r="159" spans="1:23" hidden="1">
      <c r="A159" s="5" t="s">
        <v>335</v>
      </c>
      <c r="B159" s="5" t="s">
        <v>336</v>
      </c>
      <c r="C159" s="5" t="s">
        <v>14</v>
      </c>
      <c r="D159" s="6">
        <v>7491</v>
      </c>
      <c r="E159" s="6">
        <f>ROUND(+G159/'FY19 Tax Levies_Rates by Class'!D159*1000,-2)</f>
        <v>1148800</v>
      </c>
      <c r="F159" s="6"/>
      <c r="G159" s="6">
        <v>16118</v>
      </c>
      <c r="H159" s="6"/>
      <c r="I159" s="7">
        <v>2</v>
      </c>
      <c r="J159" s="6">
        <v>121195</v>
      </c>
      <c r="K159" s="6"/>
      <c r="L159" s="33">
        <f t="shared" si="14"/>
        <v>2.895</v>
      </c>
      <c r="M159" s="7">
        <v>7</v>
      </c>
      <c r="N159" s="6">
        <v>279239</v>
      </c>
      <c r="O159" s="6"/>
      <c r="P159" s="33">
        <f t="shared" si="15"/>
        <v>1.714</v>
      </c>
      <c r="Q159" s="7">
        <v>53</v>
      </c>
      <c r="R159" s="230">
        <f t="shared" si="16"/>
        <v>0.13300000000000001</v>
      </c>
      <c r="S159" s="6">
        <f t="shared" si="12"/>
        <v>907871745</v>
      </c>
      <c r="T159" s="6">
        <f t="shared" si="13"/>
        <v>2091779349</v>
      </c>
      <c r="U159" s="8">
        <v>14.23</v>
      </c>
      <c r="V159" s="6">
        <v>526</v>
      </c>
      <c r="W159" s="9">
        <v>60.77</v>
      </c>
    </row>
    <row r="160" spans="1:23" hidden="1">
      <c r="A160" s="5" t="s">
        <v>337</v>
      </c>
      <c r="B160" s="5" t="s">
        <v>338</v>
      </c>
      <c r="C160" s="5" t="s">
        <v>14</v>
      </c>
      <c r="D160" s="6">
        <v>9912</v>
      </c>
      <c r="E160" s="6">
        <f>ROUND(+G160/'FY19 Tax Levies_Rates by Class'!D160*1000,-2)</f>
        <v>435300</v>
      </c>
      <c r="F160" s="6"/>
      <c r="G160" s="6">
        <v>7940</v>
      </c>
      <c r="H160" s="6"/>
      <c r="I160" s="7">
        <v>51</v>
      </c>
      <c r="J160" s="6">
        <v>47121</v>
      </c>
      <c r="K160" s="6"/>
      <c r="L160" s="33">
        <f t="shared" si="14"/>
        <v>1.1259999999999999</v>
      </c>
      <c r="M160" s="7">
        <v>95</v>
      </c>
      <c r="N160" s="6">
        <v>172536</v>
      </c>
      <c r="O160" s="6"/>
      <c r="P160" s="33">
        <f t="shared" si="15"/>
        <v>1.0589999999999999</v>
      </c>
      <c r="Q160" s="7">
        <v>121</v>
      </c>
      <c r="R160" s="230">
        <f t="shared" si="16"/>
        <v>0.16900000000000001</v>
      </c>
      <c r="S160" s="6">
        <f t="shared" si="12"/>
        <v>467063352</v>
      </c>
      <c r="T160" s="6">
        <f t="shared" si="13"/>
        <v>1710176832</v>
      </c>
      <c r="U160" s="8">
        <v>16.52</v>
      </c>
      <c r="V160" s="6">
        <v>600</v>
      </c>
      <c r="W160" s="9">
        <v>85.97</v>
      </c>
    </row>
    <row r="161" spans="1:23" hidden="1">
      <c r="A161" s="5" t="s">
        <v>339</v>
      </c>
      <c r="B161" s="5" t="s">
        <v>340</v>
      </c>
      <c r="C161" s="5" t="s">
        <v>23</v>
      </c>
      <c r="D161" s="6">
        <v>15898</v>
      </c>
      <c r="E161" s="6">
        <f>ROUND(+G161/'FY19 Tax Levies_Rates by Class'!D161*1000,-2)</f>
        <v>362900</v>
      </c>
      <c r="F161" s="6"/>
      <c r="G161" s="6">
        <v>8742</v>
      </c>
      <c r="H161" s="6"/>
      <c r="I161" s="7">
        <v>43</v>
      </c>
      <c r="J161" s="6">
        <v>68390</v>
      </c>
      <c r="K161" s="6"/>
      <c r="L161" s="33">
        <f t="shared" si="14"/>
        <v>1.6339999999999999</v>
      </c>
      <c r="M161" s="7">
        <v>33</v>
      </c>
      <c r="N161" s="6">
        <v>130674</v>
      </c>
      <c r="O161" s="6"/>
      <c r="P161" s="33">
        <f t="shared" si="15"/>
        <v>0.80200000000000005</v>
      </c>
      <c r="Q161" s="7">
        <v>202</v>
      </c>
      <c r="R161" s="230">
        <f t="shared" si="16"/>
        <v>0.128</v>
      </c>
      <c r="S161" s="6">
        <f t="shared" si="12"/>
        <v>1087264220</v>
      </c>
      <c r="T161" s="6">
        <f t="shared" si="13"/>
        <v>2077455252</v>
      </c>
      <c r="U161" s="8">
        <v>9.1199999999999992</v>
      </c>
      <c r="V161" s="6">
        <v>1743</v>
      </c>
      <c r="W161" s="9">
        <v>99.02</v>
      </c>
    </row>
    <row r="162" spans="1:23" hidden="1">
      <c r="A162" s="5" t="s">
        <v>341</v>
      </c>
      <c r="B162" s="5" t="s">
        <v>342</v>
      </c>
      <c r="C162" s="5" t="s">
        <v>14</v>
      </c>
      <c r="D162" s="6">
        <v>110699</v>
      </c>
      <c r="E162" s="6">
        <f>ROUND(+G162/'FY19 Tax Levies_Rates by Class'!D162*1000,-2)</f>
        <v>289600</v>
      </c>
      <c r="F162" s="6"/>
      <c r="G162" s="6">
        <v>4066</v>
      </c>
      <c r="H162" s="6"/>
      <c r="I162" s="7">
        <v>241</v>
      </c>
      <c r="J162" s="6">
        <v>20905</v>
      </c>
      <c r="K162" s="6"/>
      <c r="L162" s="33">
        <f t="shared" si="14"/>
        <v>0.499</v>
      </c>
      <c r="M162" s="7">
        <v>316</v>
      </c>
      <c r="N162" s="6">
        <v>64626</v>
      </c>
      <c r="O162" s="6"/>
      <c r="P162" s="33">
        <f t="shared" si="15"/>
        <v>0.39700000000000002</v>
      </c>
      <c r="Q162" s="7">
        <v>337</v>
      </c>
      <c r="R162" s="230">
        <f t="shared" si="16"/>
        <v>0.19400000000000001</v>
      </c>
      <c r="S162" s="6">
        <f t="shared" si="12"/>
        <v>2314162595</v>
      </c>
      <c r="T162" s="6">
        <f t="shared" si="13"/>
        <v>7154033574</v>
      </c>
      <c r="U162" s="8">
        <v>13.58</v>
      </c>
      <c r="V162" s="6">
        <v>8152</v>
      </c>
      <c r="W162" s="9">
        <v>240.24</v>
      </c>
    </row>
    <row r="163" spans="1:23" hidden="1">
      <c r="A163" s="5" t="s">
        <v>343</v>
      </c>
      <c r="B163" s="5" t="s">
        <v>344</v>
      </c>
      <c r="C163" s="5" t="s">
        <v>23</v>
      </c>
      <c r="D163" s="6">
        <v>21472</v>
      </c>
      <c r="E163" s="6">
        <f>ROUND(+G163/'FY19 Tax Levies_Rates by Class'!D163*1000,-2)</f>
        <v>225500</v>
      </c>
      <c r="F163" s="6"/>
      <c r="G163" s="6">
        <v>4470</v>
      </c>
      <c r="H163" s="6"/>
      <c r="I163" s="7">
        <v>217</v>
      </c>
      <c r="J163" s="6">
        <v>26242</v>
      </c>
      <c r="K163" s="6"/>
      <c r="L163" s="33">
        <f t="shared" si="14"/>
        <v>0.627</v>
      </c>
      <c r="M163" s="7">
        <v>276</v>
      </c>
      <c r="N163" s="6">
        <v>97550</v>
      </c>
      <c r="O163" s="6"/>
      <c r="P163" s="33">
        <f t="shared" si="15"/>
        <v>0.59899999999999998</v>
      </c>
      <c r="Q163" s="7">
        <v>284</v>
      </c>
      <c r="R163" s="230">
        <f t="shared" si="16"/>
        <v>0.17</v>
      </c>
      <c r="S163" s="6">
        <f t="shared" si="12"/>
        <v>563468224</v>
      </c>
      <c r="T163" s="6">
        <f t="shared" si="13"/>
        <v>2094593600</v>
      </c>
      <c r="U163" s="8">
        <v>27.2</v>
      </c>
      <c r="V163" s="6">
        <v>789</v>
      </c>
      <c r="W163" s="9">
        <v>136.57</v>
      </c>
    </row>
    <row r="164" spans="1:23" hidden="1">
      <c r="A164" s="5" t="s">
        <v>345</v>
      </c>
      <c r="B164" s="5" t="s">
        <v>346</v>
      </c>
      <c r="C164" s="5" t="s">
        <v>38</v>
      </c>
      <c r="D164" s="6">
        <v>11241</v>
      </c>
      <c r="E164" s="6">
        <f>ROUND(+G164/'FY19 Tax Levies_Rates by Class'!D164*1000,-2)</f>
        <v>308900</v>
      </c>
      <c r="F164" s="6"/>
      <c r="G164" s="6">
        <v>5770</v>
      </c>
      <c r="H164" s="6"/>
      <c r="I164" s="7">
        <v>127</v>
      </c>
      <c r="J164" s="6">
        <v>35284</v>
      </c>
      <c r="K164" s="6"/>
      <c r="L164" s="33">
        <f t="shared" si="14"/>
        <v>0.84299999999999997</v>
      </c>
      <c r="M164" s="7">
        <v>162</v>
      </c>
      <c r="N164" s="6">
        <v>115029</v>
      </c>
      <c r="O164" s="6"/>
      <c r="P164" s="33">
        <f t="shared" si="15"/>
        <v>0.70599999999999996</v>
      </c>
      <c r="Q164" s="7">
        <v>237</v>
      </c>
      <c r="R164" s="230">
        <f t="shared" si="16"/>
        <v>0.16400000000000001</v>
      </c>
      <c r="S164" s="6">
        <f t="shared" si="12"/>
        <v>396627444</v>
      </c>
      <c r="T164" s="6">
        <f t="shared" si="13"/>
        <v>1293040989</v>
      </c>
      <c r="U164" s="8">
        <v>26.48</v>
      </c>
      <c r="V164" s="6">
        <v>425</v>
      </c>
      <c r="W164" s="9">
        <v>93.73</v>
      </c>
    </row>
    <row r="165" spans="1:23" hidden="1">
      <c r="A165" s="5" t="s">
        <v>347</v>
      </c>
      <c r="B165" s="5" t="s">
        <v>348</v>
      </c>
      <c r="C165" s="5" t="s">
        <v>28</v>
      </c>
      <c r="D165" s="6">
        <v>92457</v>
      </c>
      <c r="E165" s="6">
        <f>ROUND(+G165/'FY19 Tax Levies_Rates by Class'!D165*1000,-2)</f>
        <v>325600</v>
      </c>
      <c r="F165" s="6"/>
      <c r="G165" s="6">
        <v>4656</v>
      </c>
      <c r="H165" s="6"/>
      <c r="I165" s="7">
        <v>195</v>
      </c>
      <c r="J165" s="6">
        <v>20195</v>
      </c>
      <c r="K165" s="6"/>
      <c r="L165" s="33">
        <f t="shared" si="14"/>
        <v>0.48199999999999998</v>
      </c>
      <c r="M165" s="7">
        <v>322</v>
      </c>
      <c r="N165" s="6">
        <v>72885</v>
      </c>
      <c r="O165" s="6"/>
      <c r="P165" s="33">
        <f t="shared" si="15"/>
        <v>0.44700000000000001</v>
      </c>
      <c r="Q165" s="7">
        <v>328</v>
      </c>
      <c r="R165" s="230">
        <f t="shared" si="16"/>
        <v>0.23100000000000001</v>
      </c>
      <c r="S165" s="6">
        <f t="shared" si="12"/>
        <v>1867169115</v>
      </c>
      <c r="T165" s="6">
        <f t="shared" si="13"/>
        <v>6738728445</v>
      </c>
      <c r="U165" s="8">
        <v>10.74</v>
      </c>
      <c r="V165" s="6">
        <v>8609</v>
      </c>
      <c r="W165" s="9">
        <v>170.59</v>
      </c>
    </row>
    <row r="166" spans="1:23" hidden="1">
      <c r="A166" s="5" t="s">
        <v>349</v>
      </c>
      <c r="B166" s="5" t="s">
        <v>350</v>
      </c>
      <c r="C166" s="5" t="s">
        <v>28</v>
      </c>
      <c r="D166" s="6">
        <v>12761</v>
      </c>
      <c r="E166" s="6">
        <f>ROUND(+G166/'FY19 Tax Levies_Rates by Class'!D166*1000,-2)</f>
        <v>636600</v>
      </c>
      <c r="F166" s="6"/>
      <c r="G166" s="6">
        <v>8855</v>
      </c>
      <c r="H166" s="6"/>
      <c r="I166" s="7">
        <v>38</v>
      </c>
      <c r="J166" s="6">
        <v>75692</v>
      </c>
      <c r="K166" s="6"/>
      <c r="L166" s="33">
        <f t="shared" si="14"/>
        <v>1.8080000000000001</v>
      </c>
      <c r="M166" s="7">
        <v>29</v>
      </c>
      <c r="N166" s="6">
        <v>235653</v>
      </c>
      <c r="O166" s="6"/>
      <c r="P166" s="33">
        <f t="shared" si="15"/>
        <v>1.4470000000000001</v>
      </c>
      <c r="Q166" s="7">
        <v>69</v>
      </c>
      <c r="R166" s="230">
        <f t="shared" si="16"/>
        <v>0.11700000000000001</v>
      </c>
      <c r="S166" s="6">
        <f t="shared" si="12"/>
        <v>965905612</v>
      </c>
      <c r="T166" s="6">
        <f t="shared" si="13"/>
        <v>3007167933</v>
      </c>
      <c r="U166" s="8">
        <v>9.8800000000000008</v>
      </c>
      <c r="V166" s="6">
        <v>1292</v>
      </c>
      <c r="W166" s="9">
        <v>76.650000000000006</v>
      </c>
    </row>
    <row r="167" spans="1:23" hidden="1">
      <c r="A167" s="40" t="s">
        <v>351</v>
      </c>
      <c r="B167" s="40" t="s">
        <v>352</v>
      </c>
      <c r="C167" s="40" t="s">
        <v>14</v>
      </c>
      <c r="D167" s="41">
        <v>61068</v>
      </c>
      <c r="E167" s="42" t="s">
        <v>737</v>
      </c>
      <c r="F167" s="41"/>
      <c r="G167" s="41" t="s">
        <v>60</v>
      </c>
      <c r="H167" s="41"/>
      <c r="I167" s="42" t="s">
        <v>737</v>
      </c>
      <c r="J167" s="41">
        <v>25183</v>
      </c>
      <c r="K167" s="41"/>
      <c r="L167" s="47">
        <f t="shared" si="14"/>
        <v>0.60199999999999998</v>
      </c>
      <c r="M167" s="48">
        <v>288</v>
      </c>
      <c r="N167" s="41">
        <v>102757</v>
      </c>
      <c r="O167" s="41"/>
      <c r="P167" s="47">
        <f t="shared" si="15"/>
        <v>0.63100000000000001</v>
      </c>
      <c r="Q167" s="48">
        <v>269</v>
      </c>
      <c r="R167" s="231" t="s">
        <v>737</v>
      </c>
      <c r="S167" s="41">
        <f t="shared" si="12"/>
        <v>1537875444</v>
      </c>
      <c r="T167" s="41">
        <f t="shared" si="13"/>
        <v>6275164476</v>
      </c>
      <c r="U167" s="8">
        <v>5.04</v>
      </c>
      <c r="V167" s="6">
        <v>12117</v>
      </c>
      <c r="W167" s="9">
        <v>108.73</v>
      </c>
    </row>
    <row r="168" spans="1:23" hidden="1">
      <c r="A168" s="5" t="s">
        <v>353</v>
      </c>
      <c r="B168" s="5" t="s">
        <v>354</v>
      </c>
      <c r="C168" s="5" t="s">
        <v>28</v>
      </c>
      <c r="D168" s="6">
        <v>5366</v>
      </c>
      <c r="E168" s="6">
        <f>ROUND(+G168/'FY19 Tax Levies_Rates by Class'!D168*1000,-2)</f>
        <v>1145100</v>
      </c>
      <c r="F168" s="6"/>
      <c r="G168" s="6">
        <v>12859</v>
      </c>
      <c r="H168" s="6"/>
      <c r="I168" s="7">
        <v>10</v>
      </c>
      <c r="J168" s="6">
        <v>127809</v>
      </c>
      <c r="K168" s="6"/>
      <c r="L168" s="33">
        <f t="shared" si="14"/>
        <v>3.0529999999999999</v>
      </c>
      <c r="M168" s="7">
        <v>6</v>
      </c>
      <c r="N168" s="6">
        <v>446285</v>
      </c>
      <c r="O168" s="6"/>
      <c r="P168" s="33">
        <f t="shared" si="15"/>
        <v>2.74</v>
      </c>
      <c r="Q168" s="7">
        <v>24</v>
      </c>
      <c r="R168" s="230">
        <f t="shared" si="16"/>
        <v>0.10100000000000001</v>
      </c>
      <c r="S168" s="6">
        <f t="shared" si="12"/>
        <v>685823094</v>
      </c>
      <c r="T168" s="6">
        <f t="shared" si="13"/>
        <v>2394765310</v>
      </c>
      <c r="U168" s="8">
        <v>9.23</v>
      </c>
      <c r="V168" s="6">
        <v>581</v>
      </c>
      <c r="W168" s="9">
        <v>39.39</v>
      </c>
    </row>
    <row r="169" spans="1:23" hidden="1">
      <c r="A169" s="5" t="s">
        <v>355</v>
      </c>
      <c r="B169" s="5" t="s">
        <v>356</v>
      </c>
      <c r="C169" s="5" t="s">
        <v>17</v>
      </c>
      <c r="D169" s="6">
        <v>23687</v>
      </c>
      <c r="E169" s="6">
        <f>ROUND(+G169/'FY19 Tax Levies_Rates by Class'!D169*1000,-2)</f>
        <v>446300</v>
      </c>
      <c r="F169" s="6"/>
      <c r="G169" s="6">
        <v>6793</v>
      </c>
      <c r="H169" s="6"/>
      <c r="I169" s="7">
        <v>74</v>
      </c>
      <c r="J169" s="6">
        <v>46489</v>
      </c>
      <c r="K169" s="6"/>
      <c r="L169" s="33">
        <f t="shared" si="14"/>
        <v>1.111</v>
      </c>
      <c r="M169" s="7">
        <v>97</v>
      </c>
      <c r="N169" s="6">
        <v>148687</v>
      </c>
      <c r="O169" s="6"/>
      <c r="P169" s="33">
        <f t="shared" si="15"/>
        <v>0.91300000000000003</v>
      </c>
      <c r="Q169" s="7">
        <v>161</v>
      </c>
      <c r="R169" s="230">
        <f t="shared" si="16"/>
        <v>0.14599999999999999</v>
      </c>
      <c r="S169" s="6">
        <f t="shared" si="12"/>
        <v>1101184943</v>
      </c>
      <c r="T169" s="6">
        <f t="shared" si="13"/>
        <v>3521948969</v>
      </c>
      <c r="U169" s="8">
        <v>20.09</v>
      </c>
      <c r="V169" s="6">
        <v>1179</v>
      </c>
      <c r="W169" s="9">
        <v>125.67</v>
      </c>
    </row>
    <row r="170" spans="1:23" hidden="1">
      <c r="A170" s="5" t="s">
        <v>357</v>
      </c>
      <c r="B170" s="5" t="s">
        <v>358</v>
      </c>
      <c r="C170" s="5" t="s">
        <v>28</v>
      </c>
      <c r="D170" s="6">
        <v>20517</v>
      </c>
      <c r="E170" s="6">
        <f>ROUND(+G170/'FY19 Tax Levies_Rates by Class'!D170*1000,-2)</f>
        <v>820900</v>
      </c>
      <c r="F170" s="6"/>
      <c r="G170" s="6">
        <v>8816</v>
      </c>
      <c r="H170" s="6"/>
      <c r="I170" s="7">
        <v>41</v>
      </c>
      <c r="J170" s="6">
        <v>85643</v>
      </c>
      <c r="K170" s="6"/>
      <c r="L170" s="33">
        <f t="shared" si="14"/>
        <v>2.0459999999999998</v>
      </c>
      <c r="M170" s="7">
        <v>22</v>
      </c>
      <c r="N170" s="6">
        <v>279547</v>
      </c>
      <c r="O170" s="6"/>
      <c r="P170" s="33">
        <f t="shared" si="15"/>
        <v>1.716</v>
      </c>
      <c r="Q170" s="7">
        <v>52</v>
      </c>
      <c r="R170" s="230">
        <f t="shared" si="16"/>
        <v>0.10299999999999999</v>
      </c>
      <c r="S170" s="6">
        <f t="shared" si="12"/>
        <v>1757137431</v>
      </c>
      <c r="T170" s="6">
        <f t="shared" si="13"/>
        <v>5735465799</v>
      </c>
      <c r="U170" s="8">
        <v>4.3899999999999997</v>
      </c>
      <c r="V170" s="6">
        <v>4674</v>
      </c>
      <c r="W170" s="9">
        <v>77.349999999999994</v>
      </c>
    </row>
    <row r="171" spans="1:23">
      <c r="A171" s="5" t="s">
        <v>359</v>
      </c>
      <c r="B171" s="5" t="s">
        <v>360</v>
      </c>
      <c r="C171" s="5" t="s">
        <v>11</v>
      </c>
      <c r="D171" s="6">
        <v>5086</v>
      </c>
      <c r="E171" s="6">
        <f>ROUND(+G171/'FY19 Tax Levies_Rates by Class'!D171*1000,-2)</f>
        <v>627700</v>
      </c>
      <c r="F171" s="7">
        <v>4</v>
      </c>
      <c r="G171" s="6">
        <v>6923</v>
      </c>
      <c r="H171" s="7">
        <v>6</v>
      </c>
      <c r="I171" s="7">
        <v>72</v>
      </c>
      <c r="J171" s="6">
        <v>55795</v>
      </c>
      <c r="K171" s="7">
        <v>6</v>
      </c>
      <c r="L171" s="33">
        <f t="shared" si="14"/>
        <v>1.333</v>
      </c>
      <c r="M171" s="7">
        <v>61</v>
      </c>
      <c r="N171" s="6">
        <v>317131</v>
      </c>
      <c r="O171" s="7">
        <v>1</v>
      </c>
      <c r="P171" s="33">
        <f t="shared" si="15"/>
        <v>1.9470000000000001</v>
      </c>
      <c r="Q171" s="7">
        <v>40</v>
      </c>
      <c r="R171" s="230">
        <f t="shared" si="16"/>
        <v>0.124</v>
      </c>
      <c r="S171" s="6">
        <f t="shared" si="12"/>
        <v>283773370</v>
      </c>
      <c r="T171" s="6">
        <f t="shared" si="13"/>
        <v>1612928266</v>
      </c>
      <c r="U171" s="8">
        <v>13.99</v>
      </c>
      <c r="V171" s="6">
        <v>364</v>
      </c>
      <c r="W171" s="9">
        <v>40.56</v>
      </c>
    </row>
    <row r="172" spans="1:23" hidden="1">
      <c r="A172" s="5" t="s">
        <v>361</v>
      </c>
      <c r="B172" s="5" t="s">
        <v>362</v>
      </c>
      <c r="C172" s="5" t="s">
        <v>14</v>
      </c>
      <c r="D172" s="6">
        <v>39818</v>
      </c>
      <c r="E172" s="6">
        <f>ROUND(+G172/'FY19 Tax Levies_Rates by Class'!D172*1000,-2)</f>
        <v>374800</v>
      </c>
      <c r="F172" s="6"/>
      <c r="G172" s="6">
        <v>5273</v>
      </c>
      <c r="H172" s="6"/>
      <c r="I172" s="7">
        <v>161</v>
      </c>
      <c r="J172" s="6">
        <v>34824</v>
      </c>
      <c r="K172" s="6"/>
      <c r="L172" s="33">
        <f t="shared" si="14"/>
        <v>0.83199999999999996</v>
      </c>
      <c r="M172" s="7">
        <v>170</v>
      </c>
      <c r="N172" s="6">
        <v>134491</v>
      </c>
      <c r="O172" s="6"/>
      <c r="P172" s="33">
        <f t="shared" si="15"/>
        <v>0.82599999999999996</v>
      </c>
      <c r="Q172" s="7">
        <v>194</v>
      </c>
      <c r="R172" s="230">
        <f t="shared" si="16"/>
        <v>0.151</v>
      </c>
      <c r="S172" s="6">
        <f t="shared" si="12"/>
        <v>1386622032</v>
      </c>
      <c r="T172" s="6">
        <f t="shared" si="13"/>
        <v>5355162638</v>
      </c>
      <c r="U172" s="8">
        <v>20.87</v>
      </c>
      <c r="V172" s="6">
        <v>1908</v>
      </c>
      <c r="W172" s="9">
        <v>163.96</v>
      </c>
    </row>
    <row r="173" spans="1:23">
      <c r="A173" s="5" t="s">
        <v>363</v>
      </c>
      <c r="B173" s="5" t="s">
        <v>364</v>
      </c>
      <c r="C173" s="5" t="s">
        <v>11</v>
      </c>
      <c r="D173" s="6">
        <v>25709</v>
      </c>
      <c r="E173" s="6">
        <f>ROUND(+G173/'FY19 Tax Levies_Rates by Class'!D173*1000,-2)</f>
        <v>446000</v>
      </c>
      <c r="F173" s="7">
        <v>8</v>
      </c>
      <c r="G173" s="6">
        <v>5967</v>
      </c>
      <c r="H173" s="7">
        <v>12</v>
      </c>
      <c r="I173" s="7">
        <v>115</v>
      </c>
      <c r="J173" s="6">
        <v>49790</v>
      </c>
      <c r="K173" s="7">
        <v>8</v>
      </c>
      <c r="L173" s="33">
        <f t="shared" si="14"/>
        <v>1.1890000000000001</v>
      </c>
      <c r="M173" s="7">
        <v>81</v>
      </c>
      <c r="N173" s="6">
        <v>181331</v>
      </c>
      <c r="O173" s="7">
        <v>8</v>
      </c>
      <c r="P173" s="33">
        <f t="shared" si="15"/>
        <v>1.113</v>
      </c>
      <c r="Q173" s="7">
        <v>110</v>
      </c>
      <c r="R173" s="230">
        <f t="shared" si="16"/>
        <v>0.12</v>
      </c>
      <c r="S173" s="6">
        <f t="shared" si="12"/>
        <v>1280051110</v>
      </c>
      <c r="T173" s="6">
        <f t="shared" si="13"/>
        <v>4661838679</v>
      </c>
      <c r="U173" s="8">
        <v>28.62</v>
      </c>
      <c r="V173" s="6">
        <v>898</v>
      </c>
      <c r="W173" s="9">
        <v>165.69</v>
      </c>
    </row>
    <row r="174" spans="1:23" hidden="1">
      <c r="A174" s="5" t="s">
        <v>365</v>
      </c>
      <c r="B174" s="5" t="s">
        <v>366</v>
      </c>
      <c r="C174" s="5" t="s">
        <v>59</v>
      </c>
      <c r="D174" s="6">
        <v>14154</v>
      </c>
      <c r="E174" s="6">
        <f>ROUND(+G174/'FY19 Tax Levies_Rates by Class'!D174*1000,-2)</f>
        <v>524900</v>
      </c>
      <c r="F174" s="6"/>
      <c r="G174" s="6">
        <v>4682</v>
      </c>
      <c r="H174" s="6"/>
      <c r="I174" s="7">
        <v>193</v>
      </c>
      <c r="J174" s="6">
        <v>35459</v>
      </c>
      <c r="K174" s="6"/>
      <c r="L174" s="33">
        <f t="shared" si="14"/>
        <v>0.84699999999999998</v>
      </c>
      <c r="M174" s="7">
        <v>158</v>
      </c>
      <c r="N174" s="6">
        <v>359524</v>
      </c>
      <c r="O174" s="6"/>
      <c r="P174" s="33">
        <f t="shared" si="15"/>
        <v>2.2069999999999999</v>
      </c>
      <c r="Q174" s="7">
        <v>33</v>
      </c>
      <c r="R174" s="230">
        <f t="shared" si="16"/>
        <v>0.13200000000000001</v>
      </c>
      <c r="S174" s="6">
        <f t="shared" si="12"/>
        <v>501886686</v>
      </c>
      <c r="T174" s="6">
        <f t="shared" si="13"/>
        <v>5088702696</v>
      </c>
      <c r="U174" s="8">
        <v>23.39</v>
      </c>
      <c r="V174" s="6">
        <v>605</v>
      </c>
      <c r="W174" s="9">
        <v>131.18</v>
      </c>
    </row>
    <row r="175" spans="1:23">
      <c r="A175" s="5" t="s">
        <v>367</v>
      </c>
      <c r="B175" s="5" t="s">
        <v>368</v>
      </c>
      <c r="C175" s="5" t="s">
        <v>11</v>
      </c>
      <c r="D175" s="6">
        <v>6267</v>
      </c>
      <c r="E175" s="6">
        <f>ROUND(+G175/'FY19 Tax Levies_Rates by Class'!D175*1000,-2)</f>
        <v>489300</v>
      </c>
      <c r="F175" s="7">
        <v>7</v>
      </c>
      <c r="G175" s="6">
        <v>6464</v>
      </c>
      <c r="H175" s="7">
        <v>8</v>
      </c>
      <c r="I175" s="7">
        <v>91</v>
      </c>
      <c r="J175" s="6">
        <v>56676</v>
      </c>
      <c r="K175" s="7">
        <v>5</v>
      </c>
      <c r="L175" s="33">
        <f t="shared" si="14"/>
        <v>1.3540000000000001</v>
      </c>
      <c r="M175" s="7">
        <v>55</v>
      </c>
      <c r="N175" s="6">
        <v>271106</v>
      </c>
      <c r="O175" s="7">
        <v>3</v>
      </c>
      <c r="P175" s="33">
        <f t="shared" si="15"/>
        <v>1.6639999999999999</v>
      </c>
      <c r="Q175" s="7">
        <v>54</v>
      </c>
      <c r="R175" s="230">
        <f t="shared" si="16"/>
        <v>0.114</v>
      </c>
      <c r="S175" s="6">
        <f t="shared" si="12"/>
        <v>355188492</v>
      </c>
      <c r="T175" s="6">
        <f t="shared" si="13"/>
        <v>1699021302</v>
      </c>
      <c r="U175" s="8">
        <v>17.36</v>
      </c>
      <c r="V175" s="6">
        <v>361</v>
      </c>
      <c r="W175" s="9">
        <v>58.1</v>
      </c>
    </row>
    <row r="176" spans="1:23" hidden="1">
      <c r="A176" s="5" t="s">
        <v>369</v>
      </c>
      <c r="B176" s="5" t="s">
        <v>370</v>
      </c>
      <c r="C176" s="5" t="s">
        <v>14</v>
      </c>
      <c r="D176" s="6">
        <v>10676</v>
      </c>
      <c r="E176" s="6">
        <f>ROUND(+G176/'FY19 Tax Levies_Rates by Class'!D176*1000,-2)</f>
        <v>368400</v>
      </c>
      <c r="F176" s="6"/>
      <c r="G176" s="6">
        <v>7752</v>
      </c>
      <c r="H176" s="6"/>
      <c r="I176" s="7">
        <v>55</v>
      </c>
      <c r="J176" s="6">
        <v>37389</v>
      </c>
      <c r="K176" s="6"/>
      <c r="L176" s="33">
        <f t="shared" si="14"/>
        <v>0.89300000000000002</v>
      </c>
      <c r="M176" s="7">
        <v>142</v>
      </c>
      <c r="N176" s="6">
        <v>123844</v>
      </c>
      <c r="O176" s="6"/>
      <c r="P176" s="33">
        <f t="shared" si="15"/>
        <v>0.76</v>
      </c>
      <c r="Q176" s="7">
        <v>218</v>
      </c>
      <c r="R176" s="230">
        <f t="shared" si="16"/>
        <v>0.20699999999999999</v>
      </c>
      <c r="S176" s="6">
        <f t="shared" si="12"/>
        <v>399164964</v>
      </c>
      <c r="T176" s="6">
        <f t="shared" si="13"/>
        <v>1322158544</v>
      </c>
      <c r="U176" s="8">
        <v>5.21</v>
      </c>
      <c r="V176" s="6">
        <v>2049</v>
      </c>
      <c r="W176" s="9">
        <v>41.4</v>
      </c>
    </row>
    <row r="177" spans="1:23" hidden="1">
      <c r="A177" s="5" t="s">
        <v>371</v>
      </c>
      <c r="B177" s="5" t="s">
        <v>372</v>
      </c>
      <c r="C177" s="5" t="s">
        <v>54</v>
      </c>
      <c r="D177" s="6">
        <v>12718</v>
      </c>
      <c r="E177" s="6">
        <f>ROUND(+G177/'FY19 Tax Levies_Rates by Class'!D177*1000,-2)</f>
        <v>658400</v>
      </c>
      <c r="F177" s="6"/>
      <c r="G177" s="6">
        <v>11766</v>
      </c>
      <c r="H177" s="6"/>
      <c r="I177" s="7">
        <v>15</v>
      </c>
      <c r="J177" s="6">
        <v>92181</v>
      </c>
      <c r="K177" s="6"/>
      <c r="L177" s="33">
        <f t="shared" si="14"/>
        <v>2.202</v>
      </c>
      <c r="M177" s="7">
        <v>20</v>
      </c>
      <c r="N177" s="6">
        <v>207534</v>
      </c>
      <c r="O177" s="6"/>
      <c r="P177" s="33">
        <f t="shared" si="15"/>
        <v>1.274</v>
      </c>
      <c r="Q177" s="7">
        <v>82</v>
      </c>
      <c r="R177" s="230">
        <f t="shared" si="16"/>
        <v>0.128</v>
      </c>
      <c r="S177" s="6">
        <f t="shared" si="12"/>
        <v>1172357958</v>
      </c>
      <c r="T177" s="6">
        <f t="shared" si="13"/>
        <v>2639417412</v>
      </c>
      <c r="U177" s="8">
        <v>14.4</v>
      </c>
      <c r="V177" s="6">
        <v>883</v>
      </c>
      <c r="W177" s="9">
        <v>76.13</v>
      </c>
    </row>
    <row r="178" spans="1:23" hidden="1">
      <c r="A178" s="5" t="s">
        <v>373</v>
      </c>
      <c r="B178" s="5" t="s">
        <v>374</v>
      </c>
      <c r="C178" s="5" t="s">
        <v>14</v>
      </c>
      <c r="D178" s="6">
        <v>57403</v>
      </c>
      <c r="E178" s="6">
        <f>ROUND(+G178/'FY19 Tax Levies_Rates by Class'!D178*1000,-2)</f>
        <v>565200</v>
      </c>
      <c r="F178" s="6"/>
      <c r="G178" s="6">
        <v>5426</v>
      </c>
      <c r="H178" s="6"/>
      <c r="I178" s="7">
        <v>149</v>
      </c>
      <c r="J178" s="6">
        <v>36461</v>
      </c>
      <c r="K178" s="6"/>
      <c r="L178" s="33">
        <f t="shared" si="14"/>
        <v>0.871</v>
      </c>
      <c r="M178" s="7">
        <v>152</v>
      </c>
      <c r="N178" s="6">
        <v>156134</v>
      </c>
      <c r="O178" s="6"/>
      <c r="P178" s="33">
        <f t="shared" si="15"/>
        <v>0.95799999999999996</v>
      </c>
      <c r="Q178" s="7">
        <v>144</v>
      </c>
      <c r="R178" s="230">
        <f t="shared" si="16"/>
        <v>0.14899999999999999</v>
      </c>
      <c r="S178" s="6">
        <f t="shared" si="12"/>
        <v>2092970783</v>
      </c>
      <c r="T178" s="6">
        <f t="shared" si="13"/>
        <v>8962560002</v>
      </c>
      <c r="U178" s="8">
        <v>8.1</v>
      </c>
      <c r="V178" s="6">
        <v>7087</v>
      </c>
      <c r="W178" s="9">
        <v>137.04</v>
      </c>
    </row>
    <row r="179" spans="1:23" hidden="1">
      <c r="A179" s="5" t="s">
        <v>375</v>
      </c>
      <c r="B179" s="5" t="s">
        <v>376</v>
      </c>
      <c r="C179" s="5" t="s">
        <v>54</v>
      </c>
      <c r="D179" s="6">
        <v>13253</v>
      </c>
      <c r="E179" s="6">
        <f>ROUND(+G179/'FY19 Tax Levies_Rates by Class'!D179*1000,-2)</f>
        <v>425000</v>
      </c>
      <c r="F179" s="6"/>
      <c r="G179" s="6">
        <v>7212</v>
      </c>
      <c r="H179" s="6"/>
      <c r="I179" s="7">
        <v>66</v>
      </c>
      <c r="J179" s="6">
        <v>49338</v>
      </c>
      <c r="K179" s="6"/>
      <c r="L179" s="33">
        <f t="shared" si="14"/>
        <v>1.179</v>
      </c>
      <c r="M179" s="7">
        <v>83</v>
      </c>
      <c r="N179" s="6">
        <v>142627</v>
      </c>
      <c r="O179" s="6"/>
      <c r="P179" s="33">
        <f t="shared" si="15"/>
        <v>0.876</v>
      </c>
      <c r="Q179" s="7">
        <v>168</v>
      </c>
      <c r="R179" s="230">
        <f t="shared" si="16"/>
        <v>0.14599999999999999</v>
      </c>
      <c r="S179" s="6">
        <f t="shared" si="12"/>
        <v>653876514</v>
      </c>
      <c r="T179" s="6">
        <f t="shared" si="13"/>
        <v>1890235631</v>
      </c>
      <c r="U179" s="8">
        <v>11.54</v>
      </c>
      <c r="V179" s="6">
        <v>1148</v>
      </c>
      <c r="W179" s="9">
        <v>73.92</v>
      </c>
    </row>
    <row r="180" spans="1:23" hidden="1">
      <c r="A180" s="5" t="s">
        <v>377</v>
      </c>
      <c r="B180" s="5" t="s">
        <v>378</v>
      </c>
      <c r="C180" s="5" t="s">
        <v>14</v>
      </c>
      <c r="D180" s="6">
        <v>27997</v>
      </c>
      <c r="E180" s="6">
        <f>ROUND(+G180/'FY19 Tax Levies_Rates by Class'!D180*1000,-2)</f>
        <v>580300</v>
      </c>
      <c r="F180" s="6"/>
      <c r="G180" s="6">
        <v>6273</v>
      </c>
      <c r="H180" s="6"/>
      <c r="I180" s="7">
        <v>102</v>
      </c>
      <c r="J180" s="6">
        <v>47560</v>
      </c>
      <c r="K180" s="6"/>
      <c r="L180" s="33">
        <f t="shared" si="14"/>
        <v>1.1359999999999999</v>
      </c>
      <c r="M180" s="7">
        <v>90</v>
      </c>
      <c r="N180" s="6">
        <v>161575</v>
      </c>
      <c r="O180" s="6"/>
      <c r="P180" s="33">
        <f t="shared" si="15"/>
        <v>0.99199999999999999</v>
      </c>
      <c r="Q180" s="7">
        <v>135</v>
      </c>
      <c r="R180" s="230">
        <f t="shared" si="16"/>
        <v>0.13200000000000001</v>
      </c>
      <c r="S180" s="6">
        <f t="shared" si="12"/>
        <v>1331537320</v>
      </c>
      <c r="T180" s="6">
        <f t="shared" si="13"/>
        <v>4523615275</v>
      </c>
      <c r="U180" s="8">
        <v>4.68</v>
      </c>
      <c r="V180" s="6">
        <v>5982</v>
      </c>
      <c r="W180" s="9">
        <v>81.91</v>
      </c>
    </row>
    <row r="181" spans="1:23" hidden="1">
      <c r="A181" s="5" t="s">
        <v>379</v>
      </c>
      <c r="B181" s="5" t="s">
        <v>380</v>
      </c>
      <c r="C181" s="5" t="s">
        <v>38</v>
      </c>
      <c r="D181" s="6">
        <v>6024</v>
      </c>
      <c r="E181" s="6">
        <f>ROUND(+G181/'FY19 Tax Levies_Rates by Class'!D181*1000,-2)</f>
        <v>405400</v>
      </c>
      <c r="F181" s="6"/>
      <c r="G181" s="6">
        <v>6786</v>
      </c>
      <c r="H181" s="6"/>
      <c r="I181" s="7">
        <v>75</v>
      </c>
      <c r="J181" s="6">
        <v>56425</v>
      </c>
      <c r="K181" s="6"/>
      <c r="L181" s="33">
        <f t="shared" si="14"/>
        <v>1.3480000000000001</v>
      </c>
      <c r="M181" s="7">
        <v>58</v>
      </c>
      <c r="N181" s="6">
        <v>149711</v>
      </c>
      <c r="O181" s="6"/>
      <c r="P181" s="33">
        <f t="shared" si="15"/>
        <v>0.91900000000000004</v>
      </c>
      <c r="Q181" s="7">
        <v>157</v>
      </c>
      <c r="R181" s="230">
        <f t="shared" si="16"/>
        <v>0.12</v>
      </c>
      <c r="S181" s="6">
        <f t="shared" si="12"/>
        <v>339904200</v>
      </c>
      <c r="T181" s="6">
        <f t="shared" si="13"/>
        <v>901859064</v>
      </c>
      <c r="U181" s="8">
        <v>17.77</v>
      </c>
      <c r="V181" s="6">
        <v>339</v>
      </c>
      <c r="W181" s="9">
        <v>60.8</v>
      </c>
    </row>
    <row r="182" spans="1:23" hidden="1">
      <c r="A182" s="5" t="s">
        <v>381</v>
      </c>
      <c r="B182" s="5" t="s">
        <v>382</v>
      </c>
      <c r="C182" s="5" t="s">
        <v>28</v>
      </c>
      <c r="D182" s="6">
        <v>6800</v>
      </c>
      <c r="E182" s="6">
        <f>ROUND(+G182/'FY19 Tax Levies_Rates by Class'!D182*1000,-2)</f>
        <v>385700</v>
      </c>
      <c r="F182" s="6"/>
      <c r="G182" s="6">
        <v>6098</v>
      </c>
      <c r="H182" s="6"/>
      <c r="I182" s="7">
        <v>108</v>
      </c>
      <c r="J182" s="6">
        <v>33902</v>
      </c>
      <c r="K182" s="6"/>
      <c r="L182" s="33">
        <f t="shared" si="14"/>
        <v>0.81</v>
      </c>
      <c r="M182" s="7">
        <v>184</v>
      </c>
      <c r="N182" s="6">
        <v>109797</v>
      </c>
      <c r="O182" s="6"/>
      <c r="P182" s="33">
        <f t="shared" si="15"/>
        <v>0.67400000000000004</v>
      </c>
      <c r="Q182" s="7">
        <v>253</v>
      </c>
      <c r="R182" s="230">
        <f t="shared" si="16"/>
        <v>0.18</v>
      </c>
      <c r="S182" s="6">
        <f t="shared" si="12"/>
        <v>230533600</v>
      </c>
      <c r="T182" s="6">
        <f t="shared" si="13"/>
        <v>746619600</v>
      </c>
      <c r="U182" s="8">
        <v>8.4600000000000009</v>
      </c>
      <c r="V182" s="6">
        <v>804</v>
      </c>
      <c r="W182" s="9">
        <v>48.29</v>
      </c>
    </row>
    <row r="183" spans="1:23" hidden="1">
      <c r="A183" s="5" t="s">
        <v>383</v>
      </c>
      <c r="B183" s="5" t="s">
        <v>384</v>
      </c>
      <c r="C183" s="5" t="s">
        <v>28</v>
      </c>
      <c r="D183" s="6">
        <v>49660</v>
      </c>
      <c r="E183" s="6">
        <f>ROUND(+G183/'FY19 Tax Levies_Rates by Class'!D183*1000,-2)</f>
        <v>323300</v>
      </c>
      <c r="F183" s="6"/>
      <c r="G183" s="6">
        <v>4587</v>
      </c>
      <c r="H183" s="6"/>
      <c r="I183" s="7">
        <v>204</v>
      </c>
      <c r="J183" s="6">
        <v>29097</v>
      </c>
      <c r="K183" s="6"/>
      <c r="L183" s="33">
        <f t="shared" si="14"/>
        <v>0.69499999999999995</v>
      </c>
      <c r="M183" s="7">
        <v>246</v>
      </c>
      <c r="N183" s="6">
        <v>104115</v>
      </c>
      <c r="O183" s="6"/>
      <c r="P183" s="33">
        <f t="shared" si="15"/>
        <v>0.63900000000000001</v>
      </c>
      <c r="Q183" s="7">
        <v>267</v>
      </c>
      <c r="R183" s="230">
        <f t="shared" si="16"/>
        <v>0.158</v>
      </c>
      <c r="S183" s="6">
        <f t="shared" si="12"/>
        <v>1444957020</v>
      </c>
      <c r="T183" s="6">
        <f t="shared" si="13"/>
        <v>5170350900</v>
      </c>
      <c r="U183" s="8">
        <v>22.25</v>
      </c>
      <c r="V183" s="6">
        <v>2232</v>
      </c>
      <c r="W183" s="9">
        <v>214.63</v>
      </c>
    </row>
    <row r="184" spans="1:23">
      <c r="A184" s="5" t="s">
        <v>385</v>
      </c>
      <c r="B184" s="5" t="s">
        <v>386</v>
      </c>
      <c r="C184" s="5" t="s">
        <v>11</v>
      </c>
      <c r="D184" s="6">
        <v>24350</v>
      </c>
      <c r="E184" s="6">
        <f>ROUND(+G184/'FY19 Tax Levies_Rates by Class'!D184*1000,-2)</f>
        <v>318600</v>
      </c>
      <c r="F184" s="7">
        <v>24</v>
      </c>
      <c r="G184" s="6">
        <v>4932</v>
      </c>
      <c r="H184" s="7">
        <v>24</v>
      </c>
      <c r="I184" s="7">
        <v>180</v>
      </c>
      <c r="J184" s="6">
        <v>27394</v>
      </c>
      <c r="K184" s="7">
        <v>25</v>
      </c>
      <c r="L184" s="33">
        <f t="shared" si="14"/>
        <v>0.65400000000000003</v>
      </c>
      <c r="M184" s="7">
        <v>265</v>
      </c>
      <c r="N184" s="6">
        <v>100876</v>
      </c>
      <c r="O184" s="7">
        <v>24</v>
      </c>
      <c r="P184" s="33">
        <f t="shared" si="15"/>
        <v>0.61899999999999999</v>
      </c>
      <c r="Q184" s="7">
        <v>275</v>
      </c>
      <c r="R184" s="230">
        <f t="shared" si="16"/>
        <v>0.18</v>
      </c>
      <c r="S184" s="6">
        <f t="shared" si="12"/>
        <v>667043900</v>
      </c>
      <c r="T184" s="6">
        <f t="shared" si="13"/>
        <v>2456330600</v>
      </c>
      <c r="U184" s="8">
        <v>69.069999999999993</v>
      </c>
      <c r="V184" s="6">
        <v>353</v>
      </c>
      <c r="W184" s="9">
        <v>207.52</v>
      </c>
    </row>
    <row r="185" spans="1:23" hidden="1">
      <c r="A185" s="5" t="s">
        <v>387</v>
      </c>
      <c r="B185" s="5" t="s">
        <v>388</v>
      </c>
      <c r="C185" s="5" t="s">
        <v>31</v>
      </c>
      <c r="D185" s="6">
        <v>527</v>
      </c>
      <c r="E185" s="6">
        <f>ROUND(+G185/'FY19 Tax Levies_Rates by Class'!D185*1000,-2)</f>
        <v>200100</v>
      </c>
      <c r="F185" s="6"/>
      <c r="G185" s="6">
        <v>3605</v>
      </c>
      <c r="H185" s="6"/>
      <c r="I185" s="7">
        <v>285</v>
      </c>
      <c r="J185" s="6">
        <v>19362</v>
      </c>
      <c r="K185" s="6"/>
      <c r="L185" s="33">
        <f t="shared" si="14"/>
        <v>0.46300000000000002</v>
      </c>
      <c r="M185" s="7">
        <v>329</v>
      </c>
      <c r="N185" s="6">
        <v>125137</v>
      </c>
      <c r="O185" s="6"/>
      <c r="P185" s="33">
        <f t="shared" si="15"/>
        <v>0.76800000000000002</v>
      </c>
      <c r="Q185" s="7">
        <v>214</v>
      </c>
      <c r="R185" s="230">
        <f t="shared" si="16"/>
        <v>0.186</v>
      </c>
      <c r="S185" s="6">
        <f t="shared" si="12"/>
        <v>10203774</v>
      </c>
      <c r="T185" s="6">
        <f t="shared" si="13"/>
        <v>65947199</v>
      </c>
      <c r="U185" s="8">
        <v>24.12</v>
      </c>
      <c r="V185" s="6">
        <v>22</v>
      </c>
      <c r="W185" s="9">
        <v>38.35</v>
      </c>
    </row>
    <row r="186" spans="1:23" hidden="1">
      <c r="A186" s="5" t="s">
        <v>389</v>
      </c>
      <c r="B186" s="5" t="s">
        <v>390</v>
      </c>
      <c r="C186" s="5" t="s">
        <v>28</v>
      </c>
      <c r="D186" s="6">
        <v>9738</v>
      </c>
      <c r="E186" s="6">
        <f>ROUND(+G186/'FY19 Tax Levies_Rates by Class'!D186*1000,-2)</f>
        <v>608900</v>
      </c>
      <c r="F186" s="6"/>
      <c r="G186" s="6">
        <v>8336</v>
      </c>
      <c r="H186" s="6"/>
      <c r="I186" s="7">
        <v>47</v>
      </c>
      <c r="J186" s="6">
        <v>49275</v>
      </c>
      <c r="K186" s="6"/>
      <c r="L186" s="33">
        <f t="shared" si="14"/>
        <v>1.177</v>
      </c>
      <c r="M186" s="7">
        <v>84</v>
      </c>
      <c r="N186" s="6">
        <v>194656</v>
      </c>
      <c r="O186" s="6"/>
      <c r="P186" s="33">
        <f t="shared" si="15"/>
        <v>1.1950000000000001</v>
      </c>
      <c r="Q186" s="7">
        <v>96</v>
      </c>
      <c r="R186" s="230">
        <f t="shared" si="16"/>
        <v>0.16900000000000001</v>
      </c>
      <c r="S186" s="6">
        <f t="shared" si="12"/>
        <v>479839950</v>
      </c>
      <c r="T186" s="6">
        <f t="shared" si="13"/>
        <v>1895560128</v>
      </c>
      <c r="U186" s="8">
        <v>13.46</v>
      </c>
      <c r="V186" s="6">
        <v>723</v>
      </c>
      <c r="W186" s="9">
        <v>56.89</v>
      </c>
    </row>
    <row r="187" spans="1:23" hidden="1">
      <c r="A187" s="5" t="s">
        <v>391</v>
      </c>
      <c r="B187" s="5" t="s">
        <v>392</v>
      </c>
      <c r="C187" s="5" t="s">
        <v>38</v>
      </c>
      <c r="D187" s="6">
        <v>28614</v>
      </c>
      <c r="E187" s="6">
        <f>ROUND(+G187/'FY19 Tax Levies_Rates by Class'!D187*1000,-2)</f>
        <v>315000</v>
      </c>
      <c r="F187" s="6"/>
      <c r="G187" s="6">
        <v>5210</v>
      </c>
      <c r="H187" s="6"/>
      <c r="I187" s="7">
        <v>164</v>
      </c>
      <c r="J187" s="6">
        <v>32906</v>
      </c>
      <c r="K187" s="6"/>
      <c r="L187" s="33">
        <f t="shared" si="14"/>
        <v>0.78600000000000003</v>
      </c>
      <c r="M187" s="7">
        <v>199</v>
      </c>
      <c r="N187" s="6">
        <v>112051</v>
      </c>
      <c r="O187" s="6"/>
      <c r="P187" s="33">
        <f t="shared" si="15"/>
        <v>0.68799999999999994</v>
      </c>
      <c r="Q187" s="7">
        <v>245</v>
      </c>
      <c r="R187" s="230">
        <f t="shared" si="16"/>
        <v>0.158</v>
      </c>
      <c r="S187" s="6">
        <f t="shared" si="12"/>
        <v>941572284</v>
      </c>
      <c r="T187" s="6">
        <f t="shared" si="13"/>
        <v>3206227314</v>
      </c>
      <c r="U187" s="8">
        <v>14.75</v>
      </c>
      <c r="V187" s="6">
        <v>1940</v>
      </c>
      <c r="W187" s="9">
        <v>123.02</v>
      </c>
    </row>
    <row r="188" spans="1:23" hidden="1">
      <c r="A188" s="5" t="s">
        <v>393</v>
      </c>
      <c r="B188" s="5" t="s">
        <v>394</v>
      </c>
      <c r="C188" s="5" t="s">
        <v>38</v>
      </c>
      <c r="D188" s="6">
        <v>13537</v>
      </c>
      <c r="E188" s="6">
        <f>ROUND(+G188/'FY19 Tax Levies_Rates by Class'!D188*1000,-2)</f>
        <v>289700</v>
      </c>
      <c r="F188" s="6"/>
      <c r="G188" s="6">
        <v>4592</v>
      </c>
      <c r="H188" s="6"/>
      <c r="I188" s="7">
        <v>203</v>
      </c>
      <c r="J188" s="6">
        <v>31783</v>
      </c>
      <c r="K188" s="6"/>
      <c r="L188" s="33">
        <f t="shared" si="14"/>
        <v>0.75900000000000001</v>
      </c>
      <c r="M188" s="7">
        <v>215</v>
      </c>
      <c r="N188" s="6">
        <v>113135</v>
      </c>
      <c r="O188" s="6"/>
      <c r="P188" s="33">
        <f t="shared" si="15"/>
        <v>0.69499999999999995</v>
      </c>
      <c r="Q188" s="7">
        <v>243</v>
      </c>
      <c r="R188" s="230">
        <f t="shared" si="16"/>
        <v>0.14399999999999999</v>
      </c>
      <c r="S188" s="6">
        <f t="shared" si="12"/>
        <v>430246471</v>
      </c>
      <c r="T188" s="6">
        <f t="shared" si="13"/>
        <v>1531508495</v>
      </c>
      <c r="U188" s="8">
        <v>15.71</v>
      </c>
      <c r="V188" s="6">
        <v>862</v>
      </c>
      <c r="W188" s="9">
        <v>85.24</v>
      </c>
    </row>
    <row r="189" spans="1:23" hidden="1">
      <c r="A189" s="5" t="s">
        <v>395</v>
      </c>
      <c r="B189" s="5" t="s">
        <v>396</v>
      </c>
      <c r="C189" s="5" t="s">
        <v>54</v>
      </c>
      <c r="D189" s="6">
        <v>8169</v>
      </c>
      <c r="E189" s="6">
        <f>ROUND(+G189/'FY19 Tax Levies_Rates by Class'!D189*1000,-2)</f>
        <v>393300</v>
      </c>
      <c r="F189" s="6"/>
      <c r="G189" s="6">
        <v>7354</v>
      </c>
      <c r="H189" s="6"/>
      <c r="I189" s="7">
        <v>64</v>
      </c>
      <c r="J189" s="6">
        <v>41178</v>
      </c>
      <c r="K189" s="6"/>
      <c r="L189" s="33">
        <f t="shared" si="14"/>
        <v>0.98399999999999999</v>
      </c>
      <c r="M189" s="7">
        <v>115</v>
      </c>
      <c r="N189" s="6">
        <v>141834</v>
      </c>
      <c r="O189" s="6"/>
      <c r="P189" s="33">
        <f t="shared" si="15"/>
        <v>0.871</v>
      </c>
      <c r="Q189" s="7">
        <v>171</v>
      </c>
      <c r="R189" s="230">
        <f t="shared" si="16"/>
        <v>0.17899999999999999</v>
      </c>
      <c r="S189" s="6">
        <f t="shared" si="12"/>
        <v>336383082</v>
      </c>
      <c r="T189" s="6">
        <f t="shared" si="13"/>
        <v>1158641946</v>
      </c>
      <c r="U189" s="8">
        <v>12.02</v>
      </c>
      <c r="V189" s="6">
        <v>680</v>
      </c>
      <c r="W189" s="9">
        <v>52.33</v>
      </c>
    </row>
    <row r="190" spans="1:23" hidden="1">
      <c r="A190" s="5" t="s">
        <v>397</v>
      </c>
      <c r="B190" s="5" t="s">
        <v>398</v>
      </c>
      <c r="C190" s="5" t="s">
        <v>38</v>
      </c>
      <c r="D190" s="6">
        <v>3234</v>
      </c>
      <c r="E190" s="6">
        <f>ROUND(+G190/'FY19 Tax Levies_Rates by Class'!D190*1000,-2)</f>
        <v>289000</v>
      </c>
      <c r="F190" s="6"/>
      <c r="G190" s="6">
        <v>4670</v>
      </c>
      <c r="H190" s="6"/>
      <c r="I190" s="7">
        <v>194</v>
      </c>
      <c r="J190" s="6">
        <v>29879</v>
      </c>
      <c r="K190" s="6"/>
      <c r="L190" s="33">
        <f t="shared" si="14"/>
        <v>0.71399999999999997</v>
      </c>
      <c r="M190" s="7">
        <v>232</v>
      </c>
      <c r="N190" s="6">
        <v>88996</v>
      </c>
      <c r="O190" s="6"/>
      <c r="P190" s="33">
        <f t="shared" si="15"/>
        <v>0.54600000000000004</v>
      </c>
      <c r="Q190" s="7">
        <v>306</v>
      </c>
      <c r="R190" s="230">
        <f t="shared" si="16"/>
        <v>0.156</v>
      </c>
      <c r="S190" s="6">
        <f t="shared" si="12"/>
        <v>96628686</v>
      </c>
      <c r="T190" s="6">
        <f t="shared" si="13"/>
        <v>287813064</v>
      </c>
      <c r="U190" s="8">
        <v>4.91</v>
      </c>
      <c r="V190" s="6">
        <v>659</v>
      </c>
      <c r="W190" s="9">
        <v>22.17</v>
      </c>
    </row>
    <row r="191" spans="1:23" hidden="1">
      <c r="A191" s="5" t="s">
        <v>399</v>
      </c>
      <c r="B191" s="5" t="s">
        <v>400</v>
      </c>
      <c r="C191" s="5" t="s">
        <v>54</v>
      </c>
      <c r="D191" s="6">
        <v>27374</v>
      </c>
      <c r="E191" s="6">
        <f>ROUND(+G191/'FY19 Tax Levies_Rates by Class'!D191*1000,-2)</f>
        <v>713900</v>
      </c>
      <c r="F191" s="6"/>
      <c r="G191" s="6">
        <v>9409</v>
      </c>
      <c r="H191" s="6"/>
      <c r="I191" s="7">
        <v>35</v>
      </c>
      <c r="J191" s="6">
        <v>65961</v>
      </c>
      <c r="K191" s="6"/>
      <c r="L191" s="33">
        <f t="shared" si="14"/>
        <v>1.5760000000000001</v>
      </c>
      <c r="M191" s="7">
        <v>38</v>
      </c>
      <c r="N191" s="6">
        <v>199036</v>
      </c>
      <c r="O191" s="6"/>
      <c r="P191" s="33">
        <f t="shared" si="15"/>
        <v>1.222</v>
      </c>
      <c r="Q191" s="7">
        <v>92</v>
      </c>
      <c r="R191" s="230">
        <f t="shared" si="16"/>
        <v>0.14299999999999999</v>
      </c>
      <c r="S191" s="6">
        <f t="shared" si="12"/>
        <v>1805616414</v>
      </c>
      <c r="T191" s="6">
        <f t="shared" si="13"/>
        <v>5448411464</v>
      </c>
      <c r="U191" s="8">
        <v>13.01</v>
      </c>
      <c r="V191" s="6">
        <v>2104</v>
      </c>
      <c r="W191" s="9">
        <v>120.3</v>
      </c>
    </row>
    <row r="192" spans="1:23" hidden="1">
      <c r="A192" s="5" t="s">
        <v>401</v>
      </c>
      <c r="B192" s="5" t="s">
        <v>402</v>
      </c>
      <c r="C192" s="5" t="s">
        <v>43</v>
      </c>
      <c r="D192" s="6">
        <v>120</v>
      </c>
      <c r="E192" s="6">
        <f>ROUND(+G192/'FY19 Tax Levies_Rates by Class'!D192*1000,-2)</f>
        <v>95700</v>
      </c>
      <c r="F192" s="6"/>
      <c r="G192" s="6">
        <v>1285</v>
      </c>
      <c r="H192" s="6"/>
      <c r="I192" s="7">
        <v>329</v>
      </c>
      <c r="J192" s="6">
        <v>8025</v>
      </c>
      <c r="K192" s="6"/>
      <c r="L192" s="33">
        <f t="shared" si="14"/>
        <v>0.192</v>
      </c>
      <c r="M192" s="7">
        <v>351</v>
      </c>
      <c r="N192" s="6">
        <v>217015</v>
      </c>
      <c r="O192" s="6"/>
      <c r="P192" s="33">
        <f t="shared" si="15"/>
        <v>1.3320000000000001</v>
      </c>
      <c r="Q192" s="7">
        <v>75</v>
      </c>
      <c r="R192" s="230">
        <f t="shared" si="16"/>
        <v>0.16</v>
      </c>
      <c r="S192" s="6">
        <f t="shared" si="12"/>
        <v>963000</v>
      </c>
      <c r="T192" s="6">
        <f t="shared" si="13"/>
        <v>26041800</v>
      </c>
      <c r="U192" s="8">
        <v>10.69</v>
      </c>
      <c r="V192" s="6">
        <v>11</v>
      </c>
      <c r="W192" s="9">
        <v>18.39</v>
      </c>
    </row>
    <row r="193" spans="1:23" hidden="1">
      <c r="A193" s="5" t="s">
        <v>403</v>
      </c>
      <c r="B193" s="5" t="s">
        <v>404</v>
      </c>
      <c r="C193" s="5" t="s">
        <v>23</v>
      </c>
      <c r="D193" s="6">
        <v>8789</v>
      </c>
      <c r="E193" s="6">
        <f>ROUND(+G193/'FY19 Tax Levies_Rates by Class'!D193*1000,-2)</f>
        <v>222100</v>
      </c>
      <c r="F193" s="6"/>
      <c r="G193" s="6">
        <v>4074</v>
      </c>
      <c r="H193" s="6"/>
      <c r="I193" s="7">
        <v>238</v>
      </c>
      <c r="J193" s="6">
        <v>28234</v>
      </c>
      <c r="K193" s="6"/>
      <c r="L193" s="33">
        <f t="shared" si="14"/>
        <v>0.67500000000000004</v>
      </c>
      <c r="M193" s="7">
        <v>257</v>
      </c>
      <c r="N193" s="6">
        <v>87771</v>
      </c>
      <c r="O193" s="6"/>
      <c r="P193" s="33">
        <f t="shared" si="15"/>
        <v>0.53900000000000003</v>
      </c>
      <c r="Q193" s="7">
        <v>309</v>
      </c>
      <c r="R193" s="230">
        <f t="shared" si="16"/>
        <v>0.14399999999999999</v>
      </c>
      <c r="S193" s="6">
        <f t="shared" si="12"/>
        <v>248148626</v>
      </c>
      <c r="T193" s="6">
        <f t="shared" si="13"/>
        <v>771419319</v>
      </c>
      <c r="U193" s="8">
        <v>44.14</v>
      </c>
      <c r="V193" s="6">
        <v>199</v>
      </c>
      <c r="W193" s="9">
        <v>110.21</v>
      </c>
    </row>
    <row r="194" spans="1:23" hidden="1">
      <c r="A194" s="5" t="s">
        <v>405</v>
      </c>
      <c r="B194" s="5" t="s">
        <v>406</v>
      </c>
      <c r="C194" s="5" t="s">
        <v>43</v>
      </c>
      <c r="D194" s="6">
        <v>8272</v>
      </c>
      <c r="E194" s="6">
        <f>ROUND(+G194/'FY19 Tax Levies_Rates by Class'!D194*1000,-2)</f>
        <v>202600</v>
      </c>
      <c r="F194" s="6"/>
      <c r="G194" s="6">
        <v>3470</v>
      </c>
      <c r="H194" s="6"/>
      <c r="I194" s="7">
        <v>295</v>
      </c>
      <c r="J194" s="6">
        <v>23022</v>
      </c>
      <c r="K194" s="6"/>
      <c r="L194" s="33">
        <f t="shared" si="14"/>
        <v>0.55000000000000004</v>
      </c>
      <c r="M194" s="7">
        <v>301</v>
      </c>
      <c r="N194" s="6">
        <v>99027</v>
      </c>
      <c r="O194" s="6"/>
      <c r="P194" s="33">
        <f t="shared" si="15"/>
        <v>0.60799999999999998</v>
      </c>
      <c r="Q194" s="7">
        <v>280</v>
      </c>
      <c r="R194" s="230">
        <f t="shared" si="16"/>
        <v>0.151</v>
      </c>
      <c r="S194" s="6">
        <f t="shared" si="12"/>
        <v>190437984</v>
      </c>
      <c r="T194" s="6">
        <f t="shared" si="13"/>
        <v>819151344</v>
      </c>
      <c r="U194" s="8">
        <v>30.16</v>
      </c>
      <c r="V194" s="6">
        <v>274</v>
      </c>
      <c r="W194" s="9">
        <v>113.25</v>
      </c>
    </row>
    <row r="195" spans="1:23" hidden="1">
      <c r="A195" s="5" t="s">
        <v>407</v>
      </c>
      <c r="B195" s="5" t="s">
        <v>408</v>
      </c>
      <c r="C195" s="5" t="s">
        <v>20</v>
      </c>
      <c r="D195" s="6">
        <v>948</v>
      </c>
      <c r="E195" s="6">
        <f>ROUND(+G195/'FY19 Tax Levies_Rates by Class'!D195*1000,-2)</f>
        <v>564200</v>
      </c>
      <c r="F195" s="6"/>
      <c r="G195" s="6">
        <v>4175</v>
      </c>
      <c r="H195" s="6"/>
      <c r="I195" s="7">
        <v>228</v>
      </c>
      <c r="J195" s="6">
        <v>27466</v>
      </c>
      <c r="K195" s="6"/>
      <c r="L195" s="33">
        <f t="shared" si="14"/>
        <v>0.65600000000000003</v>
      </c>
      <c r="M195" s="7">
        <v>262</v>
      </c>
      <c r="N195" s="6">
        <v>541013</v>
      </c>
      <c r="O195" s="6"/>
      <c r="P195" s="33">
        <f t="shared" si="15"/>
        <v>3.3210000000000002</v>
      </c>
      <c r="Q195" s="7">
        <v>18</v>
      </c>
      <c r="R195" s="230">
        <f t="shared" si="16"/>
        <v>0.152</v>
      </c>
      <c r="S195" s="6">
        <f t="shared" ref="S195:S258" si="17">+J195*D195</f>
        <v>26037768</v>
      </c>
      <c r="T195" s="6">
        <f t="shared" ref="T195:T258" si="18">+N195*D195</f>
        <v>512880324</v>
      </c>
      <c r="U195" s="8">
        <v>26.43</v>
      </c>
      <c r="V195" s="6">
        <v>36</v>
      </c>
      <c r="W195" s="9">
        <v>57.14</v>
      </c>
    </row>
    <row r="196" spans="1:23" hidden="1">
      <c r="A196" s="5" t="s">
        <v>409</v>
      </c>
      <c r="B196" s="5" t="s">
        <v>410</v>
      </c>
      <c r="C196" s="5" t="s">
        <v>23</v>
      </c>
      <c r="D196" s="6">
        <v>859</v>
      </c>
      <c r="E196" s="6">
        <f>ROUND(+G196/'FY19 Tax Levies_Rates by Class'!D196*1000,-2)</f>
        <v>272000</v>
      </c>
      <c r="F196" s="6"/>
      <c r="G196" s="6">
        <v>3596</v>
      </c>
      <c r="H196" s="6"/>
      <c r="I196" s="7">
        <v>286</v>
      </c>
      <c r="J196" s="6">
        <v>33573</v>
      </c>
      <c r="K196" s="6"/>
      <c r="L196" s="33">
        <f t="shared" ref="L196:L259" si="19">ROUND(+J196/J$1,3)</f>
        <v>0.80200000000000005</v>
      </c>
      <c r="M196" s="7">
        <v>186</v>
      </c>
      <c r="N196" s="6">
        <v>125144</v>
      </c>
      <c r="O196" s="6"/>
      <c r="P196" s="33">
        <f t="shared" ref="P196:P259" si="20">ROUND(+N196/N$1,3)</f>
        <v>0.76800000000000002</v>
      </c>
      <c r="Q196" s="7">
        <v>213</v>
      </c>
      <c r="R196" s="230">
        <f t="shared" ref="R196:R259" si="21">ROUND(+G196/J196,3)</f>
        <v>0.107</v>
      </c>
      <c r="S196" s="6">
        <f t="shared" si="17"/>
        <v>28839207</v>
      </c>
      <c r="T196" s="6">
        <f t="shared" si="18"/>
        <v>107498696</v>
      </c>
      <c r="U196" s="8">
        <v>15.12</v>
      </c>
      <c r="V196" s="6">
        <v>57</v>
      </c>
      <c r="W196" s="9">
        <v>30.68</v>
      </c>
    </row>
    <row r="197" spans="1:23" hidden="1">
      <c r="A197" s="5" t="s">
        <v>411</v>
      </c>
      <c r="B197" s="5" t="s">
        <v>412</v>
      </c>
      <c r="C197" s="5" t="s">
        <v>20</v>
      </c>
      <c r="D197" s="6">
        <v>163</v>
      </c>
      <c r="E197" s="6">
        <f>ROUND(+G197/'FY19 Tax Levies_Rates by Class'!D197*1000,-2)</f>
        <v>454000</v>
      </c>
      <c r="F197" s="6"/>
      <c r="G197" s="6">
        <v>2075</v>
      </c>
      <c r="H197" s="6"/>
      <c r="I197" s="7">
        <v>326</v>
      </c>
      <c r="J197" s="6">
        <v>29307</v>
      </c>
      <c r="K197" s="6"/>
      <c r="L197" s="33">
        <f t="shared" si="19"/>
        <v>0.7</v>
      </c>
      <c r="M197" s="7">
        <v>241</v>
      </c>
      <c r="N197" s="6">
        <v>515833</v>
      </c>
      <c r="O197" s="6"/>
      <c r="P197" s="33">
        <f t="shared" si="20"/>
        <v>3.1669999999999998</v>
      </c>
      <c r="Q197" s="7">
        <v>20</v>
      </c>
      <c r="R197" s="230">
        <f t="shared" si="21"/>
        <v>7.0999999999999994E-2</v>
      </c>
      <c r="S197" s="6">
        <f t="shared" si="17"/>
        <v>4777041</v>
      </c>
      <c r="T197" s="6">
        <f t="shared" si="18"/>
        <v>84080779</v>
      </c>
      <c r="U197" s="8">
        <v>22.22</v>
      </c>
      <c r="V197" s="6">
        <v>7</v>
      </c>
      <c r="W197" s="9">
        <v>17.62</v>
      </c>
    </row>
    <row r="198" spans="1:23" hidden="1">
      <c r="A198" s="5" t="s">
        <v>413</v>
      </c>
      <c r="B198" s="5" t="s">
        <v>414</v>
      </c>
      <c r="C198" s="5" t="s">
        <v>28</v>
      </c>
      <c r="D198" s="6">
        <v>3485</v>
      </c>
      <c r="E198" s="6">
        <f>ROUND(+G198/'FY19 Tax Levies_Rates by Class'!D198*1000,-2)</f>
        <v>647000</v>
      </c>
      <c r="F198" s="6"/>
      <c r="G198" s="6">
        <v>7059</v>
      </c>
      <c r="H198" s="6"/>
      <c r="I198" s="7">
        <v>69</v>
      </c>
      <c r="J198" s="6">
        <v>61364</v>
      </c>
      <c r="K198" s="6"/>
      <c r="L198" s="33">
        <f t="shared" si="19"/>
        <v>1.466</v>
      </c>
      <c r="M198" s="7">
        <v>45</v>
      </c>
      <c r="N198" s="6">
        <v>245561</v>
      </c>
      <c r="O198" s="6"/>
      <c r="P198" s="33">
        <f t="shared" si="20"/>
        <v>1.5069999999999999</v>
      </c>
      <c r="Q198" s="7">
        <v>64</v>
      </c>
      <c r="R198" s="230">
        <f t="shared" si="21"/>
        <v>0.115</v>
      </c>
      <c r="S198" s="6">
        <f t="shared" si="17"/>
        <v>213853540</v>
      </c>
      <c r="T198" s="6">
        <f t="shared" si="18"/>
        <v>855780085</v>
      </c>
      <c r="U198" s="8">
        <v>1.05</v>
      </c>
      <c r="V198" s="6">
        <v>3319</v>
      </c>
      <c r="W198" s="9">
        <v>18.46</v>
      </c>
    </row>
    <row r="199" spans="1:23" hidden="1">
      <c r="A199" s="40" t="s">
        <v>415</v>
      </c>
      <c r="B199" s="40" t="s">
        <v>416</v>
      </c>
      <c r="C199" s="40" t="s">
        <v>417</v>
      </c>
      <c r="D199" s="41">
        <v>10925</v>
      </c>
      <c r="E199" s="42" t="s">
        <v>737</v>
      </c>
      <c r="F199" s="41"/>
      <c r="G199" s="41" t="s">
        <v>60</v>
      </c>
      <c r="H199" s="41"/>
      <c r="I199" s="42" t="s">
        <v>737</v>
      </c>
      <c r="J199" s="41">
        <v>58902</v>
      </c>
      <c r="K199" s="41"/>
      <c r="L199" s="47">
        <f t="shared" si="19"/>
        <v>1.407</v>
      </c>
      <c r="M199" s="48">
        <v>49</v>
      </c>
      <c r="N199" s="41">
        <v>1984683</v>
      </c>
      <c r="O199" s="41"/>
      <c r="P199" s="47">
        <f t="shared" si="20"/>
        <v>12.183999999999999</v>
      </c>
      <c r="Q199" s="48">
        <v>4</v>
      </c>
      <c r="R199" s="231" t="s">
        <v>737</v>
      </c>
      <c r="S199" s="41">
        <f t="shared" si="17"/>
        <v>643504350</v>
      </c>
      <c r="T199" s="41">
        <f t="shared" si="18"/>
        <v>21682661775</v>
      </c>
      <c r="U199" s="8">
        <v>44.97</v>
      </c>
      <c r="V199" s="6">
        <v>243</v>
      </c>
      <c r="W199" s="9">
        <v>140.03</v>
      </c>
    </row>
    <row r="200" spans="1:23" hidden="1">
      <c r="A200" s="5" t="s">
        <v>418</v>
      </c>
      <c r="B200" s="5" t="s">
        <v>419</v>
      </c>
      <c r="C200" s="5" t="s">
        <v>14</v>
      </c>
      <c r="D200" s="6">
        <v>36262</v>
      </c>
      <c r="E200" s="6">
        <f>ROUND(+G200/'FY19 Tax Levies_Rates by Class'!D200*1000,-2)</f>
        <v>613100</v>
      </c>
      <c r="F200" s="6"/>
      <c r="G200" s="6">
        <v>7793</v>
      </c>
      <c r="H200" s="6"/>
      <c r="I200" s="7">
        <v>53</v>
      </c>
      <c r="J200" s="6">
        <v>54105</v>
      </c>
      <c r="K200" s="6"/>
      <c r="L200" s="33">
        <f t="shared" si="19"/>
        <v>1.2929999999999999</v>
      </c>
      <c r="M200" s="7">
        <v>65</v>
      </c>
      <c r="N200" s="6">
        <v>215438</v>
      </c>
      <c r="O200" s="6"/>
      <c r="P200" s="33">
        <f t="shared" si="20"/>
        <v>1.323</v>
      </c>
      <c r="Q200" s="7">
        <v>76</v>
      </c>
      <c r="R200" s="230">
        <f t="shared" si="21"/>
        <v>0.14399999999999999</v>
      </c>
      <c r="S200" s="6">
        <f t="shared" si="17"/>
        <v>1961955510</v>
      </c>
      <c r="T200" s="6">
        <f t="shared" si="18"/>
        <v>7812212756</v>
      </c>
      <c r="U200" s="8">
        <v>14.95</v>
      </c>
      <c r="V200" s="6">
        <v>2426</v>
      </c>
      <c r="W200" s="9">
        <v>155.91999999999999</v>
      </c>
    </row>
    <row r="201" spans="1:23" hidden="1">
      <c r="A201" s="5" t="s">
        <v>420</v>
      </c>
      <c r="B201" s="5" t="s">
        <v>421</v>
      </c>
      <c r="C201" s="5" t="s">
        <v>54</v>
      </c>
      <c r="D201" s="6">
        <v>30564</v>
      </c>
      <c r="E201" s="6">
        <f>ROUND(+G201/'FY19 Tax Levies_Rates by Class'!D201*1000,-2)</f>
        <v>920300</v>
      </c>
      <c r="F201" s="6"/>
      <c r="G201" s="6">
        <v>11402</v>
      </c>
      <c r="H201" s="6"/>
      <c r="I201" s="7">
        <v>16</v>
      </c>
      <c r="J201" s="6">
        <v>110526</v>
      </c>
      <c r="K201" s="6"/>
      <c r="L201" s="33">
        <f t="shared" si="19"/>
        <v>2.64</v>
      </c>
      <c r="M201" s="7">
        <v>15</v>
      </c>
      <c r="N201" s="6">
        <v>316567</v>
      </c>
      <c r="O201" s="6"/>
      <c r="P201" s="33">
        <f t="shared" si="20"/>
        <v>1.9430000000000001</v>
      </c>
      <c r="Q201" s="7">
        <v>41</v>
      </c>
      <c r="R201" s="230">
        <f t="shared" si="21"/>
        <v>0.10299999999999999</v>
      </c>
      <c r="S201" s="6">
        <f t="shared" si="17"/>
        <v>3378116664</v>
      </c>
      <c r="T201" s="6">
        <f t="shared" si="18"/>
        <v>9675553788</v>
      </c>
      <c r="U201" s="8">
        <v>12.29</v>
      </c>
      <c r="V201" s="6">
        <v>2487</v>
      </c>
      <c r="W201" s="9">
        <v>138.13999999999999</v>
      </c>
    </row>
    <row r="202" spans="1:23" hidden="1">
      <c r="A202" s="5" t="s">
        <v>422</v>
      </c>
      <c r="B202" s="5" t="s">
        <v>423</v>
      </c>
      <c r="C202" s="5" t="s">
        <v>20</v>
      </c>
      <c r="D202" s="6">
        <v>225</v>
      </c>
      <c r="E202" s="6">
        <f>ROUND(+G202/'FY19 Tax Levies_Rates by Class'!D202*1000,-2)</f>
        <v>273600</v>
      </c>
      <c r="F202" s="6"/>
      <c r="G202" s="6">
        <v>3872</v>
      </c>
      <c r="H202" s="6"/>
      <c r="I202" s="7">
        <v>257</v>
      </c>
      <c r="J202" s="6">
        <v>28449</v>
      </c>
      <c r="K202" s="6"/>
      <c r="L202" s="33">
        <f t="shared" si="19"/>
        <v>0.68</v>
      </c>
      <c r="M202" s="7">
        <v>254</v>
      </c>
      <c r="N202" s="6">
        <v>184243</v>
      </c>
      <c r="O202" s="6"/>
      <c r="P202" s="33">
        <f t="shared" si="20"/>
        <v>1.131</v>
      </c>
      <c r="Q202" s="7">
        <v>106</v>
      </c>
      <c r="R202" s="230">
        <f t="shared" si="21"/>
        <v>0.13600000000000001</v>
      </c>
      <c r="S202" s="6">
        <f t="shared" si="17"/>
        <v>6401025</v>
      </c>
      <c r="T202" s="6">
        <f t="shared" si="18"/>
        <v>41454675</v>
      </c>
      <c r="U202" s="8">
        <v>13.47</v>
      </c>
      <c r="V202" s="6">
        <v>17</v>
      </c>
      <c r="W202" s="9">
        <v>17.96</v>
      </c>
    </row>
    <row r="203" spans="1:23" hidden="1">
      <c r="A203" s="5" t="s">
        <v>424</v>
      </c>
      <c r="B203" s="5" t="s">
        <v>425</v>
      </c>
      <c r="C203" s="5" t="s">
        <v>17</v>
      </c>
      <c r="D203" s="6">
        <v>94958</v>
      </c>
      <c r="E203" s="6">
        <f>ROUND(+G203/'FY19 Tax Levies_Rates by Class'!D203*1000,-2)</f>
        <v>227200</v>
      </c>
      <c r="F203" s="6"/>
      <c r="G203" s="6">
        <v>3742</v>
      </c>
      <c r="H203" s="6"/>
      <c r="I203" s="7">
        <v>271</v>
      </c>
      <c r="J203" s="6">
        <v>16823</v>
      </c>
      <c r="K203" s="6"/>
      <c r="L203" s="33">
        <f t="shared" si="19"/>
        <v>0.40200000000000002</v>
      </c>
      <c r="M203" s="7">
        <v>339</v>
      </c>
      <c r="N203" s="6">
        <v>59166</v>
      </c>
      <c r="O203" s="6"/>
      <c r="P203" s="33">
        <f t="shared" si="20"/>
        <v>0.36299999999999999</v>
      </c>
      <c r="Q203" s="7">
        <v>342</v>
      </c>
      <c r="R203" s="230">
        <f t="shared" si="21"/>
        <v>0.222</v>
      </c>
      <c r="S203" s="6">
        <f t="shared" si="17"/>
        <v>1597478434</v>
      </c>
      <c r="T203" s="6">
        <f t="shared" si="18"/>
        <v>5618285028</v>
      </c>
      <c r="U203" s="8">
        <v>20</v>
      </c>
      <c r="V203" s="6">
        <v>4748</v>
      </c>
      <c r="W203" s="9">
        <v>282.56</v>
      </c>
    </row>
    <row r="204" spans="1:23" hidden="1">
      <c r="A204" s="5" t="s">
        <v>426</v>
      </c>
      <c r="B204" s="5" t="s">
        <v>427</v>
      </c>
      <c r="C204" s="5" t="s">
        <v>38</v>
      </c>
      <c r="D204" s="6">
        <v>1022</v>
      </c>
      <c r="E204" s="6">
        <f>ROUND(+G204/'FY19 Tax Levies_Rates by Class'!D204*1000,-2)</f>
        <v>270800</v>
      </c>
      <c r="F204" s="6"/>
      <c r="G204" s="6">
        <v>4603</v>
      </c>
      <c r="H204" s="6"/>
      <c r="I204" s="7">
        <v>200</v>
      </c>
      <c r="J204" s="6">
        <v>35528</v>
      </c>
      <c r="K204" s="6"/>
      <c r="L204" s="33">
        <f t="shared" si="19"/>
        <v>0.84899999999999998</v>
      </c>
      <c r="M204" s="7">
        <v>157</v>
      </c>
      <c r="N204" s="6">
        <v>104523</v>
      </c>
      <c r="O204" s="6"/>
      <c r="P204" s="33">
        <f t="shared" si="20"/>
        <v>0.64200000000000002</v>
      </c>
      <c r="Q204" s="7">
        <v>265</v>
      </c>
      <c r="R204" s="230">
        <f t="shared" si="21"/>
        <v>0.13</v>
      </c>
      <c r="S204" s="6">
        <f t="shared" si="17"/>
        <v>36309616</v>
      </c>
      <c r="T204" s="6">
        <f t="shared" si="18"/>
        <v>106822506</v>
      </c>
      <c r="U204" s="8">
        <v>20.79</v>
      </c>
      <c r="V204" s="6">
        <v>49</v>
      </c>
      <c r="W204" s="9">
        <v>50.86</v>
      </c>
    </row>
    <row r="205" spans="1:23" hidden="1">
      <c r="A205" s="5" t="s">
        <v>428</v>
      </c>
      <c r="B205" s="5" t="s">
        <v>429</v>
      </c>
      <c r="C205" s="5" t="s">
        <v>20</v>
      </c>
      <c r="D205" s="6">
        <v>1478</v>
      </c>
      <c r="E205" s="6">
        <f>ROUND(+G205/'FY19 Tax Levies_Rates by Class'!D205*1000,-2)</f>
        <v>393600</v>
      </c>
      <c r="F205" s="6"/>
      <c r="G205" s="6">
        <v>4070</v>
      </c>
      <c r="H205" s="6"/>
      <c r="I205" s="7">
        <v>240</v>
      </c>
      <c r="J205" s="6">
        <v>24041</v>
      </c>
      <c r="K205" s="6"/>
      <c r="L205" s="33">
        <f t="shared" si="19"/>
        <v>0.57399999999999995</v>
      </c>
      <c r="M205" s="7">
        <v>296</v>
      </c>
      <c r="N205" s="6">
        <v>344434</v>
      </c>
      <c r="O205" s="6"/>
      <c r="P205" s="33">
        <f t="shared" si="20"/>
        <v>2.1139999999999999</v>
      </c>
      <c r="Q205" s="7">
        <v>37</v>
      </c>
      <c r="R205" s="230">
        <f t="shared" si="21"/>
        <v>0.16900000000000001</v>
      </c>
      <c r="S205" s="6">
        <f t="shared" si="17"/>
        <v>35532598</v>
      </c>
      <c r="T205" s="6">
        <f t="shared" si="18"/>
        <v>509073452</v>
      </c>
      <c r="U205" s="8">
        <v>46.89</v>
      </c>
      <c r="V205" s="6">
        <v>32</v>
      </c>
      <c r="W205" s="9">
        <v>85.66</v>
      </c>
    </row>
    <row r="206" spans="1:23" hidden="1">
      <c r="A206" s="5" t="s">
        <v>430</v>
      </c>
      <c r="B206" s="5" t="s">
        <v>431</v>
      </c>
      <c r="C206" s="5" t="s">
        <v>43</v>
      </c>
      <c r="D206" s="6">
        <v>999</v>
      </c>
      <c r="E206" s="6">
        <f>ROUND(+G206/'FY19 Tax Levies_Rates by Class'!D206*1000,-2)</f>
        <v>215800</v>
      </c>
      <c r="F206" s="6"/>
      <c r="G206" s="6">
        <v>3792</v>
      </c>
      <c r="H206" s="6"/>
      <c r="I206" s="7">
        <v>263</v>
      </c>
      <c r="J206" s="6">
        <v>25681</v>
      </c>
      <c r="K206" s="6"/>
      <c r="L206" s="33">
        <f t="shared" si="19"/>
        <v>0.61399999999999999</v>
      </c>
      <c r="M206" s="7">
        <v>282</v>
      </c>
      <c r="N206" s="6">
        <v>107466</v>
      </c>
      <c r="O206" s="6"/>
      <c r="P206" s="33">
        <f t="shared" si="20"/>
        <v>0.66</v>
      </c>
      <c r="Q206" s="7">
        <v>259</v>
      </c>
      <c r="R206" s="230">
        <f t="shared" si="21"/>
        <v>0.14799999999999999</v>
      </c>
      <c r="S206" s="6">
        <f t="shared" si="17"/>
        <v>25655319</v>
      </c>
      <c r="T206" s="6">
        <f t="shared" si="18"/>
        <v>107358534</v>
      </c>
      <c r="U206" s="8">
        <v>44.77</v>
      </c>
      <c r="V206" s="6">
        <v>22</v>
      </c>
      <c r="W206" s="9">
        <v>103.8</v>
      </c>
    </row>
    <row r="207" spans="1:23" hidden="1">
      <c r="A207" s="5" t="s">
        <v>432</v>
      </c>
      <c r="B207" s="5" t="s">
        <v>433</v>
      </c>
      <c r="C207" s="5" t="s">
        <v>28</v>
      </c>
      <c r="D207" s="6">
        <v>6971</v>
      </c>
      <c r="E207" s="6">
        <f>ROUND(+G207/'FY19 Tax Levies_Rates by Class'!D207*1000,-2)</f>
        <v>523000</v>
      </c>
      <c r="F207" s="6"/>
      <c r="G207" s="6">
        <v>5654</v>
      </c>
      <c r="H207" s="6"/>
      <c r="I207" s="7">
        <v>136</v>
      </c>
      <c r="J207" s="6">
        <v>57443</v>
      </c>
      <c r="K207" s="6"/>
      <c r="L207" s="33">
        <f t="shared" si="19"/>
        <v>1.3720000000000001</v>
      </c>
      <c r="M207" s="7">
        <v>53</v>
      </c>
      <c r="N207" s="6">
        <v>200534</v>
      </c>
      <c r="O207" s="6"/>
      <c r="P207" s="33">
        <f t="shared" si="20"/>
        <v>1.2310000000000001</v>
      </c>
      <c r="Q207" s="7">
        <v>90</v>
      </c>
      <c r="R207" s="230">
        <f t="shared" si="21"/>
        <v>9.8000000000000004E-2</v>
      </c>
      <c r="S207" s="6">
        <f t="shared" si="17"/>
        <v>400435153</v>
      </c>
      <c r="T207" s="6">
        <f t="shared" si="18"/>
        <v>1397922514</v>
      </c>
      <c r="U207" s="8">
        <v>23.35</v>
      </c>
      <c r="V207" s="6">
        <v>299</v>
      </c>
      <c r="W207" s="9">
        <v>66.8</v>
      </c>
    </row>
    <row r="208" spans="1:23" hidden="1">
      <c r="A208" s="5" t="s">
        <v>434</v>
      </c>
      <c r="B208" s="5" t="s">
        <v>435</v>
      </c>
      <c r="C208" s="5" t="s">
        <v>28</v>
      </c>
      <c r="D208" s="6">
        <v>17982</v>
      </c>
      <c r="E208" s="6">
        <f>ROUND(+G208/'FY19 Tax Levies_Rates by Class'!D208*1000,-2)</f>
        <v>595000</v>
      </c>
      <c r="F208" s="6"/>
      <c r="G208" s="6">
        <v>7783</v>
      </c>
      <c r="H208" s="6"/>
      <c r="I208" s="7">
        <v>54</v>
      </c>
      <c r="J208" s="6">
        <v>55734</v>
      </c>
      <c r="K208" s="6"/>
      <c r="L208" s="33">
        <f t="shared" si="19"/>
        <v>1.331</v>
      </c>
      <c r="M208" s="7">
        <v>62</v>
      </c>
      <c r="N208" s="6">
        <v>223597</v>
      </c>
      <c r="O208" s="6"/>
      <c r="P208" s="33">
        <f t="shared" si="20"/>
        <v>1.373</v>
      </c>
      <c r="Q208" s="7">
        <v>73</v>
      </c>
      <c r="R208" s="230">
        <f t="shared" si="21"/>
        <v>0.14000000000000001</v>
      </c>
      <c r="S208" s="6">
        <f t="shared" si="17"/>
        <v>1002208788</v>
      </c>
      <c r="T208" s="6">
        <f t="shared" si="18"/>
        <v>4020721254</v>
      </c>
      <c r="U208" s="8">
        <v>8.35</v>
      </c>
      <c r="V208" s="6">
        <v>2154</v>
      </c>
      <c r="W208" s="9">
        <v>75.95</v>
      </c>
    </row>
    <row r="209" spans="1:23" hidden="1">
      <c r="A209" s="5" t="s">
        <v>436</v>
      </c>
      <c r="B209" s="5" t="s">
        <v>437</v>
      </c>
      <c r="C209" s="5" t="s">
        <v>14</v>
      </c>
      <c r="D209" s="6">
        <v>88817</v>
      </c>
      <c r="E209" s="6">
        <f>ROUND(+G209/'FY19 Tax Levies_Rates by Class'!D209*1000,-2)</f>
        <v>1185900</v>
      </c>
      <c r="F209" s="6"/>
      <c r="G209" s="6">
        <v>12393</v>
      </c>
      <c r="H209" s="6"/>
      <c r="I209" s="7">
        <v>13</v>
      </c>
      <c r="J209" s="6">
        <v>117069</v>
      </c>
      <c r="K209" s="6"/>
      <c r="L209" s="33">
        <f t="shared" si="19"/>
        <v>2.7970000000000002</v>
      </c>
      <c r="M209" s="7">
        <v>9</v>
      </c>
      <c r="N209" s="6">
        <v>295406</v>
      </c>
      <c r="O209" s="6"/>
      <c r="P209" s="33">
        <f t="shared" si="20"/>
        <v>1.8129999999999999</v>
      </c>
      <c r="Q209" s="7">
        <v>46</v>
      </c>
      <c r="R209" s="230">
        <f t="shared" si="21"/>
        <v>0.106</v>
      </c>
      <c r="S209" s="6">
        <f t="shared" si="17"/>
        <v>10397717373</v>
      </c>
      <c r="T209" s="6">
        <f t="shared" si="18"/>
        <v>26237074702</v>
      </c>
      <c r="U209" s="8">
        <v>17.84</v>
      </c>
      <c r="V209" s="6">
        <v>4979</v>
      </c>
      <c r="W209" s="9">
        <v>308.52</v>
      </c>
    </row>
    <row r="210" spans="1:23" hidden="1">
      <c r="A210" s="5" t="s">
        <v>438</v>
      </c>
      <c r="B210" s="5" t="s">
        <v>439</v>
      </c>
      <c r="C210" s="5" t="s">
        <v>54</v>
      </c>
      <c r="D210" s="6">
        <v>11908</v>
      </c>
      <c r="E210" s="6">
        <f>ROUND(+G210/'FY19 Tax Levies_Rates by Class'!D210*1000,-2)</f>
        <v>482200</v>
      </c>
      <c r="F210" s="6"/>
      <c r="G210" s="6">
        <v>8819</v>
      </c>
      <c r="H210" s="6"/>
      <c r="I210" s="7">
        <v>40</v>
      </c>
      <c r="J210" s="6">
        <v>51131</v>
      </c>
      <c r="K210" s="6"/>
      <c r="L210" s="33">
        <f t="shared" si="19"/>
        <v>1.222</v>
      </c>
      <c r="M210" s="7">
        <v>76</v>
      </c>
      <c r="N210" s="6">
        <v>142576</v>
      </c>
      <c r="O210" s="6"/>
      <c r="P210" s="33">
        <f t="shared" si="20"/>
        <v>0.875</v>
      </c>
      <c r="Q210" s="7">
        <v>169</v>
      </c>
      <c r="R210" s="230">
        <f t="shared" si="21"/>
        <v>0.17199999999999999</v>
      </c>
      <c r="S210" s="6">
        <f t="shared" si="17"/>
        <v>608867948</v>
      </c>
      <c r="T210" s="6">
        <f t="shared" si="18"/>
        <v>1697795008</v>
      </c>
      <c r="U210" s="8">
        <v>14.9</v>
      </c>
      <c r="V210" s="6">
        <v>799</v>
      </c>
      <c r="W210" s="9">
        <v>82.17</v>
      </c>
    </row>
    <row r="211" spans="1:23" hidden="1">
      <c r="A211" s="5" t="s">
        <v>440</v>
      </c>
      <c r="B211" s="5" t="s">
        <v>441</v>
      </c>
      <c r="C211" s="5" t="s">
        <v>20</v>
      </c>
      <c r="D211" s="6">
        <v>13263</v>
      </c>
      <c r="E211" s="6">
        <f>ROUND(+G211/'FY19 Tax Levies_Rates by Class'!D211*1000,-2)</f>
        <v>138800</v>
      </c>
      <c r="F211" s="6"/>
      <c r="G211" s="6">
        <v>2652</v>
      </c>
      <c r="H211" s="6"/>
      <c r="I211" s="7">
        <v>319</v>
      </c>
      <c r="J211" s="6">
        <v>15958</v>
      </c>
      <c r="K211" s="6"/>
      <c r="L211" s="33">
        <f t="shared" si="19"/>
        <v>0.38100000000000001</v>
      </c>
      <c r="M211" s="7">
        <v>344</v>
      </c>
      <c r="N211" s="6">
        <v>57567</v>
      </c>
      <c r="O211" s="6"/>
      <c r="P211" s="33">
        <f t="shared" si="20"/>
        <v>0.35299999999999998</v>
      </c>
      <c r="Q211" s="7">
        <v>347</v>
      </c>
      <c r="R211" s="230">
        <f t="shared" si="21"/>
        <v>0.16600000000000001</v>
      </c>
      <c r="S211" s="6">
        <f t="shared" si="17"/>
        <v>211650954</v>
      </c>
      <c r="T211" s="6">
        <f t="shared" si="18"/>
        <v>763511121</v>
      </c>
      <c r="U211" s="8">
        <v>20.34</v>
      </c>
      <c r="V211" s="6">
        <v>652</v>
      </c>
      <c r="W211" s="9">
        <v>85.39</v>
      </c>
    </row>
    <row r="212" spans="1:23" hidden="1">
      <c r="A212" s="5" t="s">
        <v>442</v>
      </c>
      <c r="B212" s="5" t="s">
        <v>443</v>
      </c>
      <c r="C212" s="5" t="s">
        <v>28</v>
      </c>
      <c r="D212" s="6">
        <v>29721</v>
      </c>
      <c r="E212" s="6">
        <f>ROUND(+G212/'FY19 Tax Levies_Rates by Class'!D212*1000,-2)</f>
        <v>553100</v>
      </c>
      <c r="F212" s="6"/>
      <c r="G212" s="6">
        <v>7417</v>
      </c>
      <c r="H212" s="6"/>
      <c r="I212" s="7">
        <v>62</v>
      </c>
      <c r="J212" s="6">
        <v>54874</v>
      </c>
      <c r="K212" s="6"/>
      <c r="L212" s="33">
        <f t="shared" si="19"/>
        <v>1.3109999999999999</v>
      </c>
      <c r="M212" s="7">
        <v>64</v>
      </c>
      <c r="N212" s="6">
        <v>159380</v>
      </c>
      <c r="O212" s="6"/>
      <c r="P212" s="33">
        <f t="shared" si="20"/>
        <v>0.97799999999999998</v>
      </c>
      <c r="Q212" s="7">
        <v>139</v>
      </c>
      <c r="R212" s="230">
        <f t="shared" si="21"/>
        <v>0.13500000000000001</v>
      </c>
      <c r="S212" s="6">
        <f t="shared" si="17"/>
        <v>1630910154</v>
      </c>
      <c r="T212" s="6">
        <f t="shared" si="18"/>
        <v>4736932980</v>
      </c>
      <c r="U212" s="8">
        <v>26.31</v>
      </c>
      <c r="V212" s="6">
        <v>1130</v>
      </c>
      <c r="W212" s="9">
        <v>148.76</v>
      </c>
    </row>
    <row r="213" spans="1:23" hidden="1">
      <c r="A213" s="5" t="s">
        <v>444</v>
      </c>
      <c r="B213" s="5" t="s">
        <v>445</v>
      </c>
      <c r="C213" s="5" t="s">
        <v>17</v>
      </c>
      <c r="D213" s="6">
        <v>29071</v>
      </c>
      <c r="E213" s="6">
        <f>ROUND(+G213/'FY19 Tax Levies_Rates by Class'!D213*1000,-2)</f>
        <v>386400</v>
      </c>
      <c r="F213" s="6"/>
      <c r="G213" s="6">
        <v>5503</v>
      </c>
      <c r="H213" s="6"/>
      <c r="I213" s="7">
        <v>143</v>
      </c>
      <c r="J213" s="6">
        <v>38987</v>
      </c>
      <c r="K213" s="6"/>
      <c r="L213" s="33">
        <f t="shared" si="19"/>
        <v>0.93100000000000005</v>
      </c>
      <c r="M213" s="7">
        <v>126</v>
      </c>
      <c r="N213" s="6">
        <v>131816</v>
      </c>
      <c r="O213" s="6"/>
      <c r="P213" s="33">
        <f t="shared" si="20"/>
        <v>0.80900000000000005</v>
      </c>
      <c r="Q213" s="7">
        <v>200</v>
      </c>
      <c r="R213" s="230">
        <f t="shared" si="21"/>
        <v>0.14099999999999999</v>
      </c>
      <c r="S213" s="6">
        <f t="shared" si="17"/>
        <v>1133391077</v>
      </c>
      <c r="T213" s="6">
        <f t="shared" si="18"/>
        <v>3832022936</v>
      </c>
      <c r="U213" s="8">
        <v>18.87</v>
      </c>
      <c r="V213" s="6">
        <v>1541</v>
      </c>
      <c r="W213" s="9">
        <v>132</v>
      </c>
    </row>
    <row r="214" spans="1:23" hidden="1">
      <c r="A214" s="5" t="s">
        <v>446</v>
      </c>
      <c r="B214" s="5" t="s">
        <v>447</v>
      </c>
      <c r="C214" s="5" t="s">
        <v>38</v>
      </c>
      <c r="D214" s="6">
        <v>4749</v>
      </c>
      <c r="E214" s="6">
        <f>ROUND(+G214/'FY19 Tax Levies_Rates by Class'!D214*1000,-2)</f>
        <v>208000</v>
      </c>
      <c r="F214" s="6"/>
      <c r="G214" s="6">
        <v>3531</v>
      </c>
      <c r="H214" s="6"/>
      <c r="I214" s="7">
        <v>291</v>
      </c>
      <c r="J214" s="6">
        <v>25921</v>
      </c>
      <c r="K214" s="6"/>
      <c r="L214" s="33">
        <f t="shared" si="19"/>
        <v>0.61899999999999999</v>
      </c>
      <c r="M214" s="7">
        <v>280</v>
      </c>
      <c r="N214" s="6">
        <v>84187</v>
      </c>
      <c r="O214" s="6"/>
      <c r="P214" s="33">
        <f t="shared" si="20"/>
        <v>0.51700000000000002</v>
      </c>
      <c r="Q214" s="7">
        <v>315</v>
      </c>
      <c r="R214" s="230">
        <f t="shared" si="21"/>
        <v>0.13600000000000001</v>
      </c>
      <c r="S214" s="6">
        <f t="shared" si="17"/>
        <v>123098829</v>
      </c>
      <c r="T214" s="6">
        <f t="shared" si="18"/>
        <v>399804063</v>
      </c>
      <c r="U214" s="8">
        <v>21.27</v>
      </c>
      <c r="V214" s="6">
        <v>223</v>
      </c>
      <c r="W214" s="9">
        <v>70.83</v>
      </c>
    </row>
    <row r="215" spans="1:23" hidden="1">
      <c r="A215" s="5" t="s">
        <v>448</v>
      </c>
      <c r="B215" s="5" t="s">
        <v>449</v>
      </c>
      <c r="C215" s="5" t="s">
        <v>14</v>
      </c>
      <c r="D215" s="6">
        <v>15636</v>
      </c>
      <c r="E215" s="6">
        <f>ROUND(+G215/'FY19 Tax Levies_Rates by Class'!D215*1000,-2)</f>
        <v>578300</v>
      </c>
      <c r="F215" s="6"/>
      <c r="G215" s="6">
        <v>9010</v>
      </c>
      <c r="H215" s="6"/>
      <c r="I215" s="7">
        <v>37</v>
      </c>
      <c r="J215" s="6">
        <v>55655</v>
      </c>
      <c r="K215" s="6"/>
      <c r="L215" s="33">
        <f t="shared" si="19"/>
        <v>1.33</v>
      </c>
      <c r="M215" s="7">
        <v>63</v>
      </c>
      <c r="N215" s="6">
        <v>190456</v>
      </c>
      <c r="O215" s="6"/>
      <c r="P215" s="33">
        <f t="shared" si="20"/>
        <v>1.169</v>
      </c>
      <c r="Q215" s="7">
        <v>101</v>
      </c>
      <c r="R215" s="230">
        <f t="shared" si="21"/>
        <v>0.16200000000000001</v>
      </c>
      <c r="S215" s="6">
        <f t="shared" si="17"/>
        <v>870221580</v>
      </c>
      <c r="T215" s="6">
        <f t="shared" si="18"/>
        <v>2977970016</v>
      </c>
      <c r="U215" s="8">
        <v>13.14</v>
      </c>
      <c r="V215" s="6">
        <v>1190</v>
      </c>
      <c r="W215" s="9">
        <v>93.9</v>
      </c>
    </row>
    <row r="216" spans="1:23" hidden="1">
      <c r="A216" s="5" t="s">
        <v>450</v>
      </c>
      <c r="B216" s="5" t="s">
        <v>451</v>
      </c>
      <c r="C216" s="5" t="s">
        <v>31</v>
      </c>
      <c r="D216" s="6">
        <v>28540</v>
      </c>
      <c r="E216" s="6">
        <f>ROUND(+G216/'FY19 Tax Levies_Rates by Class'!D216*1000,-2)</f>
        <v>310800</v>
      </c>
      <c r="F216" s="6"/>
      <c r="G216" s="6">
        <v>5399</v>
      </c>
      <c r="H216" s="6"/>
      <c r="I216" s="7">
        <v>151</v>
      </c>
      <c r="J216" s="6">
        <v>34875</v>
      </c>
      <c r="K216" s="6"/>
      <c r="L216" s="33">
        <f t="shared" si="19"/>
        <v>0.83299999999999996</v>
      </c>
      <c r="M216" s="7">
        <v>167</v>
      </c>
      <c r="N216" s="6">
        <v>123473</v>
      </c>
      <c r="O216" s="6"/>
      <c r="P216" s="33">
        <f t="shared" si="20"/>
        <v>0.75800000000000001</v>
      </c>
      <c r="Q216" s="7">
        <v>220</v>
      </c>
      <c r="R216" s="230">
        <f t="shared" si="21"/>
        <v>0.155</v>
      </c>
      <c r="S216" s="6">
        <f t="shared" si="17"/>
        <v>995332500</v>
      </c>
      <c r="T216" s="6">
        <f t="shared" si="18"/>
        <v>3523919420</v>
      </c>
      <c r="U216" s="8">
        <v>34.24</v>
      </c>
      <c r="V216" s="6">
        <v>834</v>
      </c>
      <c r="W216" s="9">
        <v>178.89</v>
      </c>
    </row>
    <row r="217" spans="1:23" hidden="1">
      <c r="A217" s="5" t="s">
        <v>452</v>
      </c>
      <c r="B217" s="5" t="s">
        <v>453</v>
      </c>
      <c r="C217" s="5" t="s">
        <v>38</v>
      </c>
      <c r="D217" s="6">
        <v>15042</v>
      </c>
      <c r="E217" s="6">
        <f>ROUND(+G217/'FY19 Tax Levies_Rates by Class'!D217*1000,-2)</f>
        <v>447300</v>
      </c>
      <c r="F217" s="6"/>
      <c r="G217" s="6">
        <v>7671</v>
      </c>
      <c r="H217" s="6"/>
      <c r="I217" s="7">
        <v>59</v>
      </c>
      <c r="J217" s="6">
        <v>52079</v>
      </c>
      <c r="K217" s="6"/>
      <c r="L217" s="33">
        <f t="shared" si="19"/>
        <v>1.244</v>
      </c>
      <c r="M217" s="7">
        <v>71</v>
      </c>
      <c r="N217" s="6">
        <v>180787</v>
      </c>
      <c r="O217" s="6"/>
      <c r="P217" s="33">
        <f t="shared" si="20"/>
        <v>1.1100000000000001</v>
      </c>
      <c r="Q217" s="7">
        <v>113</v>
      </c>
      <c r="R217" s="230">
        <f t="shared" si="21"/>
        <v>0.14699999999999999</v>
      </c>
      <c r="S217" s="6">
        <f t="shared" si="17"/>
        <v>783372318</v>
      </c>
      <c r="T217" s="6">
        <f t="shared" si="18"/>
        <v>2719398054</v>
      </c>
      <c r="U217" s="8">
        <v>18.48</v>
      </c>
      <c r="V217" s="6">
        <v>814</v>
      </c>
      <c r="W217" s="9">
        <v>92.71</v>
      </c>
    </row>
    <row r="218" spans="1:23" hidden="1">
      <c r="A218" s="5" t="s">
        <v>454</v>
      </c>
      <c r="B218" s="5" t="s">
        <v>455</v>
      </c>
      <c r="C218" s="5" t="s">
        <v>38</v>
      </c>
      <c r="D218" s="6">
        <v>16544</v>
      </c>
      <c r="E218" s="6">
        <f>ROUND(+G218/'FY19 Tax Levies_Rates by Class'!D218*1000,-2)</f>
        <v>315700</v>
      </c>
      <c r="F218" s="6"/>
      <c r="G218" s="6">
        <v>4095</v>
      </c>
      <c r="H218" s="6"/>
      <c r="I218" s="7">
        <v>235</v>
      </c>
      <c r="J218" s="6">
        <v>33424</v>
      </c>
      <c r="K218" s="6"/>
      <c r="L218" s="33">
        <f t="shared" si="19"/>
        <v>0.79800000000000004</v>
      </c>
      <c r="M218" s="7">
        <v>189</v>
      </c>
      <c r="N218" s="6">
        <v>94329</v>
      </c>
      <c r="O218" s="6"/>
      <c r="P218" s="33">
        <f t="shared" si="20"/>
        <v>0.57899999999999996</v>
      </c>
      <c r="Q218" s="7">
        <v>295</v>
      </c>
      <c r="R218" s="230">
        <f t="shared" si="21"/>
        <v>0.123</v>
      </c>
      <c r="S218" s="6">
        <f t="shared" si="17"/>
        <v>552966656</v>
      </c>
      <c r="T218" s="6">
        <f t="shared" si="18"/>
        <v>1560578976</v>
      </c>
      <c r="U218" s="8">
        <v>17.260000000000002</v>
      </c>
      <c r="V218" s="6">
        <v>959</v>
      </c>
      <c r="W218" s="9">
        <v>87.21</v>
      </c>
    </row>
    <row r="219" spans="1:23" hidden="1">
      <c r="A219" s="5" t="s">
        <v>456</v>
      </c>
      <c r="B219" s="5" t="s">
        <v>457</v>
      </c>
      <c r="C219" s="5" t="s">
        <v>43</v>
      </c>
      <c r="D219" s="6">
        <v>2992</v>
      </c>
      <c r="E219" s="6">
        <f>ROUND(+G219/'FY19 Tax Levies_Rates by Class'!D219*1000,-2)</f>
        <v>210200</v>
      </c>
      <c r="F219" s="6"/>
      <c r="G219" s="6">
        <v>3657</v>
      </c>
      <c r="H219" s="6"/>
      <c r="I219" s="7">
        <v>277</v>
      </c>
      <c r="J219" s="6">
        <v>29198</v>
      </c>
      <c r="K219" s="6"/>
      <c r="L219" s="33">
        <f t="shared" si="19"/>
        <v>0.69799999999999995</v>
      </c>
      <c r="M219" s="7">
        <v>245</v>
      </c>
      <c r="N219" s="6">
        <v>153453</v>
      </c>
      <c r="O219" s="6"/>
      <c r="P219" s="33">
        <f t="shared" si="20"/>
        <v>0.94199999999999995</v>
      </c>
      <c r="Q219" s="7">
        <v>150</v>
      </c>
      <c r="R219" s="230">
        <f t="shared" si="21"/>
        <v>0.125</v>
      </c>
      <c r="S219" s="6">
        <f t="shared" si="17"/>
        <v>87360416</v>
      </c>
      <c r="T219" s="6">
        <f t="shared" si="18"/>
        <v>459131376</v>
      </c>
      <c r="U219" s="8">
        <v>34.28</v>
      </c>
      <c r="V219" s="6">
        <v>87</v>
      </c>
      <c r="W219" s="9">
        <v>83.86</v>
      </c>
    </row>
    <row r="220" spans="1:23" hidden="1">
      <c r="A220" s="5" t="s">
        <v>458</v>
      </c>
      <c r="B220" s="5" t="s">
        <v>459</v>
      </c>
      <c r="C220" s="5" t="s">
        <v>17</v>
      </c>
      <c r="D220" s="6">
        <v>19468</v>
      </c>
      <c r="E220" s="6">
        <f>ROUND(+G220/'FY19 Tax Levies_Rates by Class'!D220*1000,-2)</f>
        <v>356000</v>
      </c>
      <c r="F220" s="6"/>
      <c r="G220" s="6">
        <v>5305</v>
      </c>
      <c r="H220" s="6"/>
      <c r="I220" s="7">
        <v>158</v>
      </c>
      <c r="J220" s="6">
        <v>34403</v>
      </c>
      <c r="K220" s="6"/>
      <c r="L220" s="33">
        <f t="shared" si="19"/>
        <v>0.82199999999999995</v>
      </c>
      <c r="M220" s="7">
        <v>175</v>
      </c>
      <c r="N220" s="6">
        <v>112582</v>
      </c>
      <c r="O220" s="6"/>
      <c r="P220" s="33">
        <f t="shared" si="20"/>
        <v>0.69099999999999995</v>
      </c>
      <c r="Q220" s="7">
        <v>244</v>
      </c>
      <c r="R220" s="230">
        <f t="shared" si="21"/>
        <v>0.154</v>
      </c>
      <c r="S220" s="6">
        <f t="shared" si="17"/>
        <v>669757604</v>
      </c>
      <c r="T220" s="6">
        <f t="shared" si="18"/>
        <v>2191746376</v>
      </c>
      <c r="U220" s="8">
        <v>27.81</v>
      </c>
      <c r="V220" s="6">
        <v>700</v>
      </c>
      <c r="W220" s="9">
        <v>109.82</v>
      </c>
    </row>
    <row r="221" spans="1:23">
      <c r="A221" s="5" t="s">
        <v>460</v>
      </c>
      <c r="B221" s="5" t="s">
        <v>461</v>
      </c>
      <c r="C221" s="5" t="s">
        <v>11</v>
      </c>
      <c r="D221" s="6">
        <v>10984</v>
      </c>
      <c r="E221" s="6">
        <f>ROUND(+G221/'FY19 Tax Levies_Rates by Class'!D221*1000,-2)</f>
        <v>640200</v>
      </c>
      <c r="F221" s="7">
        <v>3</v>
      </c>
      <c r="G221" s="6">
        <v>10499</v>
      </c>
      <c r="H221" s="7">
        <v>2</v>
      </c>
      <c r="I221" s="7">
        <v>23</v>
      </c>
      <c r="J221" s="6">
        <v>89034</v>
      </c>
      <c r="K221" s="7">
        <v>2</v>
      </c>
      <c r="L221" s="33">
        <f t="shared" si="19"/>
        <v>2.1269999999999998</v>
      </c>
      <c r="M221" s="7">
        <v>21</v>
      </c>
      <c r="N221" s="6">
        <v>231546</v>
      </c>
      <c r="O221" s="7">
        <v>6</v>
      </c>
      <c r="P221" s="33">
        <f t="shared" si="20"/>
        <v>1.421</v>
      </c>
      <c r="Q221" s="7">
        <v>70</v>
      </c>
      <c r="R221" s="230">
        <f t="shared" si="21"/>
        <v>0.11799999999999999</v>
      </c>
      <c r="S221" s="6">
        <f t="shared" si="17"/>
        <v>977949456</v>
      </c>
      <c r="T221" s="6">
        <f t="shared" si="18"/>
        <v>2543301264</v>
      </c>
      <c r="U221" s="8">
        <v>20.93</v>
      </c>
      <c r="V221" s="6">
        <v>525</v>
      </c>
      <c r="W221" s="9">
        <v>88.69</v>
      </c>
    </row>
    <row r="222" spans="1:23" hidden="1">
      <c r="A222" s="5" t="s">
        <v>462</v>
      </c>
      <c r="B222" s="5" t="s">
        <v>463</v>
      </c>
      <c r="C222" s="5" t="s">
        <v>54</v>
      </c>
      <c r="D222" s="6">
        <v>29095</v>
      </c>
      <c r="E222" s="6">
        <f>ROUND(+G222/'FY19 Tax Levies_Rates by Class'!D222*1000,-2)</f>
        <v>452700</v>
      </c>
      <c r="F222" s="6"/>
      <c r="G222" s="6">
        <v>4930</v>
      </c>
      <c r="H222" s="6"/>
      <c r="I222" s="7">
        <v>181</v>
      </c>
      <c r="J222" s="6">
        <v>42173</v>
      </c>
      <c r="K222" s="6"/>
      <c r="L222" s="33">
        <f t="shared" si="19"/>
        <v>1.008</v>
      </c>
      <c r="M222" s="7">
        <v>111</v>
      </c>
      <c r="N222" s="6">
        <v>172261</v>
      </c>
      <c r="O222" s="6"/>
      <c r="P222" s="33">
        <f t="shared" si="20"/>
        <v>1.0569999999999999</v>
      </c>
      <c r="Q222" s="7">
        <v>122</v>
      </c>
      <c r="R222" s="230">
        <f t="shared" si="21"/>
        <v>0.11700000000000001</v>
      </c>
      <c r="S222" s="6">
        <f t="shared" si="17"/>
        <v>1227023435</v>
      </c>
      <c r="T222" s="6">
        <f t="shared" si="18"/>
        <v>5011933795</v>
      </c>
      <c r="U222" s="8">
        <v>10.37</v>
      </c>
      <c r="V222" s="6">
        <v>2806</v>
      </c>
      <c r="W222" s="9">
        <v>123.78</v>
      </c>
    </row>
    <row r="223" spans="1:23" hidden="1">
      <c r="A223" s="5" t="s">
        <v>464</v>
      </c>
      <c r="B223" s="5" t="s">
        <v>465</v>
      </c>
      <c r="C223" s="5" t="s">
        <v>146</v>
      </c>
      <c r="D223" s="6">
        <v>4677</v>
      </c>
      <c r="E223" s="6">
        <f>ROUND(+G223/'FY19 Tax Levies_Rates by Class'!D223*1000,-2)</f>
        <v>713100</v>
      </c>
      <c r="F223" s="6"/>
      <c r="G223" s="6">
        <v>5484</v>
      </c>
      <c r="H223" s="6"/>
      <c r="I223" s="7">
        <v>144</v>
      </c>
      <c r="J223" s="6">
        <v>21734</v>
      </c>
      <c r="K223" s="6"/>
      <c r="L223" s="33">
        <f t="shared" si="19"/>
        <v>0.51900000000000002</v>
      </c>
      <c r="M223" s="7">
        <v>312</v>
      </c>
      <c r="N223" s="6">
        <v>605130</v>
      </c>
      <c r="O223" s="6"/>
      <c r="P223" s="33">
        <f t="shared" si="20"/>
        <v>3.7149999999999999</v>
      </c>
      <c r="Q223" s="7">
        <v>14</v>
      </c>
      <c r="R223" s="230">
        <f t="shared" si="21"/>
        <v>0.252</v>
      </c>
      <c r="S223" s="6">
        <f t="shared" si="17"/>
        <v>101649918</v>
      </c>
      <c r="T223" s="6">
        <f t="shared" si="18"/>
        <v>2830193010</v>
      </c>
      <c r="U223" s="8">
        <v>7.31</v>
      </c>
      <c r="V223" s="6">
        <v>640</v>
      </c>
      <c r="W223" s="9">
        <v>43.54</v>
      </c>
    </row>
    <row r="224" spans="1:23" hidden="1">
      <c r="A224" s="5" t="s">
        <v>466</v>
      </c>
      <c r="B224" s="5" t="s">
        <v>467</v>
      </c>
      <c r="C224" s="5" t="s">
        <v>38</v>
      </c>
      <c r="D224" s="6">
        <v>1929</v>
      </c>
      <c r="E224" s="6">
        <f>ROUND(+G224/'FY19 Tax Levies_Rates by Class'!D224*1000,-2)</f>
        <v>261500</v>
      </c>
      <c r="F224" s="6"/>
      <c r="G224" s="6">
        <v>3795</v>
      </c>
      <c r="H224" s="6"/>
      <c r="I224" s="7">
        <v>262</v>
      </c>
      <c r="J224" s="6">
        <v>36188</v>
      </c>
      <c r="K224" s="6"/>
      <c r="L224" s="33">
        <f t="shared" si="19"/>
        <v>0.86499999999999999</v>
      </c>
      <c r="M224" s="7">
        <v>154</v>
      </c>
      <c r="N224" s="6">
        <v>105601</v>
      </c>
      <c r="O224" s="6"/>
      <c r="P224" s="33">
        <f t="shared" si="20"/>
        <v>0.64800000000000002</v>
      </c>
      <c r="Q224" s="7">
        <v>263</v>
      </c>
      <c r="R224" s="230">
        <f t="shared" si="21"/>
        <v>0.105</v>
      </c>
      <c r="S224" s="6">
        <f t="shared" si="17"/>
        <v>69806652</v>
      </c>
      <c r="T224" s="6">
        <f t="shared" si="18"/>
        <v>203704329</v>
      </c>
      <c r="U224" s="8">
        <v>20.83</v>
      </c>
      <c r="V224" s="6">
        <v>93</v>
      </c>
      <c r="W224" s="9">
        <v>50.33</v>
      </c>
    </row>
    <row r="225" spans="1:23" hidden="1">
      <c r="A225" s="5" t="s">
        <v>468</v>
      </c>
      <c r="B225" s="5" t="s">
        <v>469</v>
      </c>
      <c r="C225" s="5" t="s">
        <v>43</v>
      </c>
      <c r="D225" s="6">
        <v>7651</v>
      </c>
      <c r="E225" s="6">
        <f>ROUND(+G225/'FY19 Tax Levies_Rates by Class'!D225*1000,-2)</f>
        <v>153500</v>
      </c>
      <c r="F225" s="6"/>
      <c r="G225" s="6">
        <v>3456</v>
      </c>
      <c r="H225" s="6"/>
      <c r="I225" s="7">
        <v>296</v>
      </c>
      <c r="J225" s="6">
        <v>18124</v>
      </c>
      <c r="K225" s="6"/>
      <c r="L225" s="33">
        <f t="shared" si="19"/>
        <v>0.433</v>
      </c>
      <c r="M225" s="7">
        <v>334</v>
      </c>
      <c r="N225" s="6">
        <v>64301</v>
      </c>
      <c r="O225" s="6"/>
      <c r="P225" s="33">
        <f t="shared" si="20"/>
        <v>0.39500000000000002</v>
      </c>
      <c r="Q225" s="7">
        <v>338</v>
      </c>
      <c r="R225" s="230">
        <f t="shared" si="21"/>
        <v>0.191</v>
      </c>
      <c r="S225" s="6">
        <f t="shared" si="17"/>
        <v>138666724</v>
      </c>
      <c r="T225" s="6">
        <f t="shared" si="18"/>
        <v>491966951</v>
      </c>
      <c r="U225" s="8">
        <v>35.090000000000003</v>
      </c>
      <c r="V225" s="6">
        <v>218</v>
      </c>
      <c r="W225" s="9">
        <v>103.51</v>
      </c>
    </row>
    <row r="226" spans="1:23" hidden="1">
      <c r="A226" s="5" t="s">
        <v>470</v>
      </c>
      <c r="B226" s="5" t="s">
        <v>471</v>
      </c>
      <c r="C226" s="5" t="s">
        <v>59</v>
      </c>
      <c r="D226" s="6">
        <v>5846</v>
      </c>
      <c r="E226" s="6">
        <f>ROUND(+G226/'FY19 Tax Levies_Rates by Class'!D226*1000,-2)</f>
        <v>809700</v>
      </c>
      <c r="F226" s="6"/>
      <c r="G226" s="6">
        <v>5992</v>
      </c>
      <c r="H226" s="6"/>
      <c r="I226" s="7">
        <v>114</v>
      </c>
      <c r="J226" s="6">
        <v>50677</v>
      </c>
      <c r="K226" s="6"/>
      <c r="L226" s="33">
        <f t="shared" si="19"/>
        <v>1.2110000000000001</v>
      </c>
      <c r="M226" s="7">
        <v>79</v>
      </c>
      <c r="N226" s="6">
        <v>683748</v>
      </c>
      <c r="O226" s="6"/>
      <c r="P226" s="33">
        <f t="shared" si="20"/>
        <v>4.1970000000000001</v>
      </c>
      <c r="Q226" s="7">
        <v>12</v>
      </c>
      <c r="R226" s="230">
        <f t="shared" si="21"/>
        <v>0.11799999999999999</v>
      </c>
      <c r="S226" s="6">
        <f t="shared" si="17"/>
        <v>296257742</v>
      </c>
      <c r="T226" s="6">
        <f t="shared" si="18"/>
        <v>3997190808</v>
      </c>
      <c r="U226" s="8">
        <v>14.13</v>
      </c>
      <c r="V226" s="6">
        <v>414</v>
      </c>
      <c r="W226" s="9">
        <v>93.51</v>
      </c>
    </row>
    <row r="227" spans="1:23" hidden="1">
      <c r="A227" s="5" t="s">
        <v>472</v>
      </c>
      <c r="B227" s="5" t="s">
        <v>473</v>
      </c>
      <c r="C227" s="5" t="s">
        <v>20</v>
      </c>
      <c r="D227" s="6">
        <v>1576</v>
      </c>
      <c r="E227" s="6">
        <f>ROUND(+G227/'FY19 Tax Levies_Rates by Class'!D227*1000,-2)</f>
        <v>319900</v>
      </c>
      <c r="F227" s="6"/>
      <c r="G227" s="6">
        <v>2649</v>
      </c>
      <c r="H227" s="6"/>
      <c r="I227" s="7">
        <v>320</v>
      </c>
      <c r="J227" s="6">
        <v>29326</v>
      </c>
      <c r="K227" s="6"/>
      <c r="L227" s="33">
        <f t="shared" si="19"/>
        <v>0.70099999999999996</v>
      </c>
      <c r="M227" s="7">
        <v>240</v>
      </c>
      <c r="N227" s="6">
        <v>413201</v>
      </c>
      <c r="O227" s="6"/>
      <c r="P227" s="33">
        <f t="shared" si="20"/>
        <v>2.5369999999999999</v>
      </c>
      <c r="Q227" s="7">
        <v>29</v>
      </c>
      <c r="R227" s="230">
        <f t="shared" si="21"/>
        <v>0.09</v>
      </c>
      <c r="S227" s="6">
        <f t="shared" si="17"/>
        <v>46217776</v>
      </c>
      <c r="T227" s="6">
        <f t="shared" si="18"/>
        <v>651204776</v>
      </c>
      <c r="U227" s="8">
        <v>35.54</v>
      </c>
      <c r="V227" s="6">
        <v>44</v>
      </c>
      <c r="W227" s="9">
        <v>64.22</v>
      </c>
    </row>
    <row r="228" spans="1:23" hidden="1">
      <c r="A228" s="5" t="s">
        <v>474</v>
      </c>
      <c r="B228" s="5" t="s">
        <v>475</v>
      </c>
      <c r="C228" s="5" t="s">
        <v>38</v>
      </c>
      <c r="D228" s="6">
        <v>13916</v>
      </c>
      <c r="E228" s="6">
        <f>ROUND(+G228/'FY19 Tax Levies_Rates by Class'!D228*1000,-2)</f>
        <v>228200</v>
      </c>
      <c r="F228" s="6"/>
      <c r="G228" s="6">
        <v>3886</v>
      </c>
      <c r="H228" s="6"/>
      <c r="I228" s="7">
        <v>256</v>
      </c>
      <c r="J228" s="6">
        <v>30123</v>
      </c>
      <c r="K228" s="6"/>
      <c r="L228" s="33">
        <f t="shared" si="19"/>
        <v>0.72</v>
      </c>
      <c r="M228" s="7">
        <v>230</v>
      </c>
      <c r="N228" s="6">
        <v>95635</v>
      </c>
      <c r="O228" s="6"/>
      <c r="P228" s="33">
        <f t="shared" si="20"/>
        <v>0.58699999999999997</v>
      </c>
      <c r="Q228" s="7">
        <v>291</v>
      </c>
      <c r="R228" s="230">
        <f t="shared" si="21"/>
        <v>0.129</v>
      </c>
      <c r="S228" s="6">
        <f t="shared" si="17"/>
        <v>419191668</v>
      </c>
      <c r="T228" s="6">
        <f t="shared" si="18"/>
        <v>1330856660</v>
      </c>
      <c r="U228" s="8">
        <v>26.53</v>
      </c>
      <c r="V228" s="6">
        <v>525</v>
      </c>
      <c r="W228" s="9">
        <v>111.68</v>
      </c>
    </row>
    <row r="229" spans="1:23" hidden="1">
      <c r="A229" s="5" t="s">
        <v>476</v>
      </c>
      <c r="B229" s="5" t="s">
        <v>477</v>
      </c>
      <c r="C229" s="5" t="s">
        <v>23</v>
      </c>
      <c r="D229" s="6">
        <v>12191</v>
      </c>
      <c r="E229" s="6">
        <f>ROUND(+G229/'FY19 Tax Levies_Rates by Class'!D229*1000,-2)</f>
        <v>182500</v>
      </c>
      <c r="F229" s="6"/>
      <c r="G229" s="6">
        <v>3777</v>
      </c>
      <c r="H229" s="6"/>
      <c r="I229" s="7">
        <v>266</v>
      </c>
      <c r="J229" s="6">
        <v>24919</v>
      </c>
      <c r="K229" s="6"/>
      <c r="L229" s="33">
        <f t="shared" si="19"/>
        <v>0.59499999999999997</v>
      </c>
      <c r="M229" s="7">
        <v>291</v>
      </c>
      <c r="N229" s="6">
        <v>75603</v>
      </c>
      <c r="O229" s="6"/>
      <c r="P229" s="33">
        <f t="shared" si="20"/>
        <v>0.46400000000000002</v>
      </c>
      <c r="Q229" s="7">
        <v>327</v>
      </c>
      <c r="R229" s="230">
        <f t="shared" si="21"/>
        <v>0.152</v>
      </c>
      <c r="S229" s="6">
        <f t="shared" si="17"/>
        <v>303787529</v>
      </c>
      <c r="T229" s="6">
        <f t="shared" si="18"/>
        <v>921676173</v>
      </c>
      <c r="U229" s="8">
        <v>31.58</v>
      </c>
      <c r="V229" s="6">
        <v>386</v>
      </c>
      <c r="W229" s="9">
        <v>114.78</v>
      </c>
    </row>
    <row r="230" spans="1:23" hidden="1">
      <c r="A230" s="5" t="s">
        <v>478</v>
      </c>
      <c r="B230" s="5" t="s">
        <v>479</v>
      </c>
      <c r="C230" s="5" t="s">
        <v>38</v>
      </c>
      <c r="D230" s="6">
        <v>4884</v>
      </c>
      <c r="E230" s="6">
        <f>ROUND(+G230/'FY19 Tax Levies_Rates by Class'!D230*1000,-2)</f>
        <v>326700</v>
      </c>
      <c r="F230" s="6"/>
      <c r="G230" s="6">
        <v>6450</v>
      </c>
      <c r="H230" s="6"/>
      <c r="I230" s="7">
        <v>92</v>
      </c>
      <c r="J230" s="6">
        <v>37735</v>
      </c>
      <c r="K230" s="6"/>
      <c r="L230" s="33">
        <f t="shared" si="19"/>
        <v>0.90100000000000002</v>
      </c>
      <c r="M230" s="7">
        <v>139</v>
      </c>
      <c r="N230" s="6">
        <v>97528</v>
      </c>
      <c r="O230" s="6"/>
      <c r="P230" s="33">
        <f t="shared" si="20"/>
        <v>0.59899999999999998</v>
      </c>
      <c r="Q230" s="7">
        <v>285</v>
      </c>
      <c r="R230" s="230">
        <f t="shared" si="21"/>
        <v>0.17100000000000001</v>
      </c>
      <c r="S230" s="6">
        <f t="shared" si="17"/>
        <v>184297740</v>
      </c>
      <c r="T230" s="6">
        <f t="shared" si="18"/>
        <v>476326752</v>
      </c>
      <c r="U230" s="8">
        <v>14.69</v>
      </c>
      <c r="V230" s="6">
        <v>332</v>
      </c>
      <c r="W230" s="9">
        <v>45.89</v>
      </c>
    </row>
    <row r="231" spans="1:23" hidden="1">
      <c r="A231" s="5" t="s">
        <v>480</v>
      </c>
      <c r="B231" s="5" t="s">
        <v>481</v>
      </c>
      <c r="C231" s="5" t="s">
        <v>28</v>
      </c>
      <c r="D231" s="6">
        <v>52504</v>
      </c>
      <c r="E231" s="6">
        <f>ROUND(+G231/'FY19 Tax Levies_Rates by Class'!D231*1000,-2)</f>
        <v>413300</v>
      </c>
      <c r="F231" s="6"/>
      <c r="G231" s="6">
        <v>4550</v>
      </c>
      <c r="H231" s="6"/>
      <c r="I231" s="7">
        <v>209</v>
      </c>
      <c r="J231" s="6">
        <v>31402</v>
      </c>
      <c r="K231" s="6"/>
      <c r="L231" s="33">
        <f t="shared" si="19"/>
        <v>0.75</v>
      </c>
      <c r="M231" s="7">
        <v>219</v>
      </c>
      <c r="N231" s="6">
        <v>137357</v>
      </c>
      <c r="O231" s="6"/>
      <c r="P231" s="33">
        <f t="shared" si="20"/>
        <v>0.84299999999999997</v>
      </c>
      <c r="Q231" s="7">
        <v>188</v>
      </c>
      <c r="R231" s="230">
        <f t="shared" si="21"/>
        <v>0.14499999999999999</v>
      </c>
      <c r="S231" s="6">
        <f t="shared" si="17"/>
        <v>1648730608</v>
      </c>
      <c r="T231" s="6">
        <f t="shared" si="18"/>
        <v>7211791928</v>
      </c>
      <c r="U231" s="8">
        <v>16.21</v>
      </c>
      <c r="V231" s="6">
        <v>3239</v>
      </c>
      <c r="W231" s="9">
        <v>175.38</v>
      </c>
    </row>
    <row r="232" spans="1:23" hidden="1">
      <c r="A232" s="5" t="s">
        <v>482</v>
      </c>
      <c r="B232" s="5" t="s">
        <v>483</v>
      </c>
      <c r="C232" s="5" t="s">
        <v>31</v>
      </c>
      <c r="D232" s="6">
        <v>1330</v>
      </c>
      <c r="E232" s="6">
        <f>ROUND(+G232/'FY19 Tax Levies_Rates by Class'!D232*1000,-2)</f>
        <v>312100</v>
      </c>
      <c r="F232" s="6"/>
      <c r="G232" s="6">
        <v>6738</v>
      </c>
      <c r="H232" s="6"/>
      <c r="I232" s="7">
        <v>78</v>
      </c>
      <c r="J232" s="6">
        <v>37518</v>
      </c>
      <c r="K232" s="6"/>
      <c r="L232" s="33">
        <f t="shared" si="19"/>
        <v>0.89600000000000002</v>
      </c>
      <c r="M232" s="7">
        <v>141</v>
      </c>
      <c r="N232" s="6">
        <v>134232</v>
      </c>
      <c r="O232" s="6"/>
      <c r="P232" s="33">
        <f t="shared" si="20"/>
        <v>0.82399999999999995</v>
      </c>
      <c r="Q232" s="7">
        <v>195</v>
      </c>
      <c r="R232" s="230">
        <f t="shared" si="21"/>
        <v>0.18</v>
      </c>
      <c r="S232" s="6">
        <f t="shared" si="17"/>
        <v>49898940</v>
      </c>
      <c r="T232" s="6">
        <f t="shared" si="18"/>
        <v>178528560</v>
      </c>
      <c r="U232" s="8">
        <v>25.11</v>
      </c>
      <c r="V232" s="6">
        <v>53</v>
      </c>
      <c r="W232" s="9">
        <v>45.99</v>
      </c>
    </row>
    <row r="233" spans="1:23">
      <c r="A233" s="5" t="s">
        <v>484</v>
      </c>
      <c r="B233" s="5" t="s">
        <v>485</v>
      </c>
      <c r="C233" s="5" t="s">
        <v>11</v>
      </c>
      <c r="D233" s="6">
        <v>18273</v>
      </c>
      <c r="E233" s="6">
        <f>ROUND(+G233/'FY19 Tax Levies_Rates by Class'!D233*1000,-2)</f>
        <v>394700</v>
      </c>
      <c r="F233" s="7">
        <v>11</v>
      </c>
      <c r="G233" s="6">
        <v>5762</v>
      </c>
      <c r="H233" s="7">
        <v>17</v>
      </c>
      <c r="I233" s="7">
        <v>129</v>
      </c>
      <c r="J233" s="6">
        <v>39867</v>
      </c>
      <c r="K233" s="7">
        <v>10</v>
      </c>
      <c r="L233" s="33">
        <f t="shared" si="19"/>
        <v>0.95199999999999996</v>
      </c>
      <c r="M233" s="7">
        <v>121</v>
      </c>
      <c r="N233" s="6">
        <v>140945</v>
      </c>
      <c r="O233" s="7">
        <v>15</v>
      </c>
      <c r="P233" s="33">
        <f t="shared" si="20"/>
        <v>0.86499999999999999</v>
      </c>
      <c r="Q233" s="7">
        <v>175</v>
      </c>
      <c r="R233" s="230">
        <f t="shared" si="21"/>
        <v>0.14499999999999999</v>
      </c>
      <c r="S233" s="6">
        <f t="shared" si="17"/>
        <v>728489691</v>
      </c>
      <c r="T233" s="6">
        <f t="shared" si="18"/>
        <v>2575487985</v>
      </c>
      <c r="U233" s="8">
        <v>21.78</v>
      </c>
      <c r="V233" s="6">
        <v>839</v>
      </c>
      <c r="W233" s="9">
        <v>114.19</v>
      </c>
    </row>
    <row r="234" spans="1:23" hidden="1">
      <c r="A234" s="5" t="s">
        <v>486</v>
      </c>
      <c r="B234" s="5" t="s">
        <v>487</v>
      </c>
      <c r="C234" s="5" t="s">
        <v>14</v>
      </c>
      <c r="D234" s="6">
        <v>12165</v>
      </c>
      <c r="E234" s="6">
        <f>ROUND(+G234/'FY19 Tax Levies_Rates by Class'!D234*1000,-2)</f>
        <v>330100</v>
      </c>
      <c r="F234" s="6"/>
      <c r="G234" s="6">
        <v>5476</v>
      </c>
      <c r="H234" s="6"/>
      <c r="I234" s="7">
        <v>145</v>
      </c>
      <c r="J234" s="6">
        <v>34839</v>
      </c>
      <c r="K234" s="6"/>
      <c r="L234" s="33">
        <f t="shared" si="19"/>
        <v>0.83199999999999996</v>
      </c>
      <c r="M234" s="7">
        <v>168</v>
      </c>
      <c r="N234" s="6">
        <v>96840</v>
      </c>
      <c r="O234" s="6"/>
      <c r="P234" s="33">
        <f t="shared" si="20"/>
        <v>0.59399999999999997</v>
      </c>
      <c r="Q234" s="7">
        <v>287</v>
      </c>
      <c r="R234" s="230">
        <f t="shared" si="21"/>
        <v>0.157</v>
      </c>
      <c r="S234" s="6">
        <f t="shared" si="17"/>
        <v>423816435</v>
      </c>
      <c r="T234" s="6">
        <f t="shared" si="18"/>
        <v>1178058600</v>
      </c>
      <c r="U234" s="8">
        <v>22.6</v>
      </c>
      <c r="V234" s="6">
        <v>538</v>
      </c>
      <c r="W234" s="9">
        <v>85.43</v>
      </c>
    </row>
    <row r="235" spans="1:23" hidden="1">
      <c r="A235" s="5" t="s">
        <v>488</v>
      </c>
      <c r="B235" s="5" t="s">
        <v>489</v>
      </c>
      <c r="C235" s="5" t="s">
        <v>20</v>
      </c>
      <c r="D235" s="6">
        <v>845</v>
      </c>
      <c r="E235" s="6">
        <f>ROUND(+G235/'FY19 Tax Levies_Rates by Class'!D235*1000,-2)</f>
        <v>191100</v>
      </c>
      <c r="F235" s="6"/>
      <c r="G235" s="6">
        <v>3531</v>
      </c>
      <c r="H235" s="6"/>
      <c r="I235" s="7">
        <v>292</v>
      </c>
      <c r="J235" s="6">
        <v>18598</v>
      </c>
      <c r="K235" s="6"/>
      <c r="L235" s="33">
        <f t="shared" si="19"/>
        <v>0.44400000000000001</v>
      </c>
      <c r="M235" s="7">
        <v>332</v>
      </c>
      <c r="N235" s="6">
        <v>102410</v>
      </c>
      <c r="O235" s="6"/>
      <c r="P235" s="33">
        <f t="shared" si="20"/>
        <v>0.629</v>
      </c>
      <c r="Q235" s="7">
        <v>271</v>
      </c>
      <c r="R235" s="230">
        <f t="shared" si="21"/>
        <v>0.19</v>
      </c>
      <c r="S235" s="6">
        <f t="shared" si="17"/>
        <v>15715310</v>
      </c>
      <c r="T235" s="6">
        <f t="shared" si="18"/>
        <v>86536450</v>
      </c>
      <c r="U235" s="8">
        <v>25.92</v>
      </c>
      <c r="V235" s="6">
        <v>33</v>
      </c>
      <c r="W235" s="9">
        <v>38.770000000000003</v>
      </c>
    </row>
    <row r="236" spans="1:23" hidden="1">
      <c r="A236" s="5" t="s">
        <v>490</v>
      </c>
      <c r="B236" s="5" t="s">
        <v>491</v>
      </c>
      <c r="C236" s="5" t="s">
        <v>38</v>
      </c>
      <c r="D236" s="6">
        <v>1246</v>
      </c>
      <c r="E236" s="6">
        <f>ROUND(+G236/'FY19 Tax Levies_Rates by Class'!D236*1000,-2)</f>
        <v>241800</v>
      </c>
      <c r="F236" s="6"/>
      <c r="G236" s="6">
        <v>4094</v>
      </c>
      <c r="H236" s="6"/>
      <c r="I236" s="7">
        <v>236</v>
      </c>
      <c r="J236" s="6">
        <v>30139</v>
      </c>
      <c r="K236" s="6"/>
      <c r="L236" s="33">
        <f t="shared" si="19"/>
        <v>0.72</v>
      </c>
      <c r="M236" s="7">
        <v>229</v>
      </c>
      <c r="N236" s="6">
        <v>125043</v>
      </c>
      <c r="O236" s="6"/>
      <c r="P236" s="33">
        <f t="shared" si="20"/>
        <v>0.76800000000000002</v>
      </c>
      <c r="Q236" s="7">
        <v>215</v>
      </c>
      <c r="R236" s="230">
        <f t="shared" si="21"/>
        <v>0.13600000000000001</v>
      </c>
      <c r="S236" s="6">
        <f t="shared" si="17"/>
        <v>37553194</v>
      </c>
      <c r="T236" s="6">
        <f t="shared" si="18"/>
        <v>155803578</v>
      </c>
      <c r="U236" s="8">
        <v>54.24</v>
      </c>
      <c r="V236" s="6">
        <v>23</v>
      </c>
      <c r="W236" s="9">
        <v>78.94</v>
      </c>
    </row>
    <row r="237" spans="1:23" hidden="1">
      <c r="A237" s="5" t="s">
        <v>492</v>
      </c>
      <c r="B237" s="5" t="s">
        <v>493</v>
      </c>
      <c r="C237" s="5" t="s">
        <v>38</v>
      </c>
      <c r="D237" s="6">
        <v>1747</v>
      </c>
      <c r="E237" s="6">
        <f>ROUND(+G237/'FY19 Tax Levies_Rates by Class'!D237*1000,-2)</f>
        <v>219500</v>
      </c>
      <c r="F237" s="6"/>
      <c r="G237" s="6">
        <v>3654</v>
      </c>
      <c r="H237" s="6"/>
      <c r="I237" s="7">
        <v>278</v>
      </c>
      <c r="J237" s="6">
        <v>25477</v>
      </c>
      <c r="K237" s="6"/>
      <c r="L237" s="33">
        <f t="shared" si="19"/>
        <v>0.60899999999999999</v>
      </c>
      <c r="M237" s="7">
        <v>285</v>
      </c>
      <c r="N237" s="6">
        <v>110203</v>
      </c>
      <c r="O237" s="6"/>
      <c r="P237" s="33">
        <f t="shared" si="20"/>
        <v>0.67700000000000005</v>
      </c>
      <c r="Q237" s="7">
        <v>250</v>
      </c>
      <c r="R237" s="230">
        <f t="shared" si="21"/>
        <v>0.14299999999999999</v>
      </c>
      <c r="S237" s="6">
        <f t="shared" si="17"/>
        <v>44508319</v>
      </c>
      <c r="T237" s="6">
        <f t="shared" si="18"/>
        <v>192524641</v>
      </c>
      <c r="U237" s="8">
        <v>24.25</v>
      </c>
      <c r="V237" s="6">
        <v>72</v>
      </c>
      <c r="W237" s="9">
        <v>52.82</v>
      </c>
    </row>
    <row r="238" spans="1:23" hidden="1">
      <c r="A238" s="5" t="s">
        <v>494</v>
      </c>
      <c r="B238" s="5" t="s">
        <v>495</v>
      </c>
      <c r="C238" s="5" t="s">
        <v>20</v>
      </c>
      <c r="D238" s="6">
        <v>43303</v>
      </c>
      <c r="E238" s="6">
        <f>ROUND(+G238/'FY19 Tax Levies_Rates by Class'!D238*1000,-2)</f>
        <v>186600</v>
      </c>
      <c r="F238" s="6"/>
      <c r="G238" s="6">
        <v>3624</v>
      </c>
      <c r="H238" s="6"/>
      <c r="I238" s="7">
        <v>282</v>
      </c>
      <c r="J238" s="6">
        <v>25679</v>
      </c>
      <c r="K238" s="6"/>
      <c r="L238" s="33">
        <f t="shared" si="19"/>
        <v>0.61299999999999999</v>
      </c>
      <c r="M238" s="7">
        <v>283</v>
      </c>
      <c r="N238" s="6">
        <v>80032</v>
      </c>
      <c r="O238" s="6"/>
      <c r="P238" s="33">
        <f t="shared" si="20"/>
        <v>0.49099999999999999</v>
      </c>
      <c r="Q238" s="7">
        <v>321</v>
      </c>
      <c r="R238" s="230">
        <f t="shared" si="21"/>
        <v>0.14099999999999999</v>
      </c>
      <c r="S238" s="6">
        <f t="shared" si="17"/>
        <v>1111977737</v>
      </c>
      <c r="T238" s="6">
        <f t="shared" si="18"/>
        <v>3465625696</v>
      </c>
      <c r="U238" s="8">
        <v>40.47</v>
      </c>
      <c r="V238" s="6">
        <v>1070</v>
      </c>
      <c r="W238" s="9">
        <v>226.83</v>
      </c>
    </row>
    <row r="239" spans="1:23" hidden="1">
      <c r="A239" s="5" t="s">
        <v>496</v>
      </c>
      <c r="B239" s="5" t="s">
        <v>497</v>
      </c>
      <c r="C239" s="5" t="s">
        <v>31</v>
      </c>
      <c r="D239" s="6">
        <v>652</v>
      </c>
      <c r="E239" s="6">
        <f>ROUND(+G239/'FY19 Tax Levies_Rates by Class'!D239*1000,-2)</f>
        <v>191000</v>
      </c>
      <c r="F239" s="6"/>
      <c r="G239" s="6">
        <v>3710</v>
      </c>
      <c r="H239" s="6"/>
      <c r="I239" s="7">
        <v>273</v>
      </c>
      <c r="J239" s="6">
        <v>20339</v>
      </c>
      <c r="K239" s="6"/>
      <c r="L239" s="33">
        <f t="shared" si="19"/>
        <v>0.48599999999999999</v>
      </c>
      <c r="M239" s="7">
        <v>320</v>
      </c>
      <c r="N239" s="6">
        <v>132659</v>
      </c>
      <c r="O239" s="6"/>
      <c r="P239" s="33">
        <f t="shared" si="20"/>
        <v>0.81399999999999995</v>
      </c>
      <c r="Q239" s="7">
        <v>198</v>
      </c>
      <c r="R239" s="230">
        <f t="shared" si="21"/>
        <v>0.182</v>
      </c>
      <c r="S239" s="6">
        <f t="shared" si="17"/>
        <v>13261028</v>
      </c>
      <c r="T239" s="6">
        <f t="shared" si="18"/>
        <v>86493668</v>
      </c>
      <c r="U239" s="8">
        <v>21.1</v>
      </c>
      <c r="V239" s="6">
        <v>31</v>
      </c>
      <c r="W239" s="9">
        <v>48.72</v>
      </c>
    </row>
    <row r="240" spans="1:23" hidden="1">
      <c r="A240" s="5" t="s">
        <v>498</v>
      </c>
      <c r="B240" s="5" t="s">
        <v>499</v>
      </c>
      <c r="C240" s="5" t="s">
        <v>54</v>
      </c>
      <c r="D240" s="6">
        <v>9057</v>
      </c>
      <c r="E240" s="6">
        <f>ROUND(+G240/'FY19 Tax Levies_Rates by Class'!D240*1000,-2)</f>
        <v>379700</v>
      </c>
      <c r="F240" s="6"/>
      <c r="G240" s="6">
        <v>5684</v>
      </c>
      <c r="H240" s="6"/>
      <c r="I240" s="7">
        <v>135</v>
      </c>
      <c r="J240" s="6">
        <v>38801</v>
      </c>
      <c r="K240" s="6"/>
      <c r="L240" s="33">
        <f t="shared" si="19"/>
        <v>0.92700000000000005</v>
      </c>
      <c r="M240" s="7">
        <v>129</v>
      </c>
      <c r="N240" s="6">
        <v>153493</v>
      </c>
      <c r="O240" s="6"/>
      <c r="P240" s="33">
        <f t="shared" si="20"/>
        <v>0.94199999999999995</v>
      </c>
      <c r="Q240" s="7">
        <v>149</v>
      </c>
      <c r="R240" s="230">
        <f t="shared" si="21"/>
        <v>0.14599999999999999</v>
      </c>
      <c r="S240" s="6">
        <f t="shared" si="17"/>
        <v>351420657</v>
      </c>
      <c r="T240" s="6">
        <f t="shared" si="18"/>
        <v>1390186101</v>
      </c>
      <c r="U240" s="8">
        <v>11</v>
      </c>
      <c r="V240" s="6">
        <v>823</v>
      </c>
      <c r="W240" s="9">
        <v>52.33</v>
      </c>
    </row>
    <row r="241" spans="1:23">
      <c r="A241" s="5" t="s">
        <v>500</v>
      </c>
      <c r="B241" s="5" t="s">
        <v>501</v>
      </c>
      <c r="C241" s="5" t="s">
        <v>11</v>
      </c>
      <c r="D241" s="6">
        <v>58890</v>
      </c>
      <c r="E241" s="6">
        <f>ROUND(+G241/'FY19 Tax Levies_Rates by Class'!D241*1000,-2)</f>
        <v>355000</v>
      </c>
      <c r="F241" s="7">
        <v>17</v>
      </c>
      <c r="G241" s="6">
        <v>5871</v>
      </c>
      <c r="H241" s="7">
        <v>13</v>
      </c>
      <c r="I241" s="7">
        <v>120</v>
      </c>
      <c r="J241" s="6">
        <v>34950</v>
      </c>
      <c r="K241" s="7">
        <v>16</v>
      </c>
      <c r="L241" s="33">
        <f t="shared" si="19"/>
        <v>0.83499999999999996</v>
      </c>
      <c r="M241" s="7">
        <v>166</v>
      </c>
      <c r="N241" s="6">
        <v>164040</v>
      </c>
      <c r="O241" s="7">
        <v>11</v>
      </c>
      <c r="P241" s="33">
        <f t="shared" si="20"/>
        <v>1.0069999999999999</v>
      </c>
      <c r="Q241" s="7">
        <v>133</v>
      </c>
      <c r="R241" s="230">
        <f t="shared" si="21"/>
        <v>0.16800000000000001</v>
      </c>
      <c r="S241" s="6">
        <f t="shared" si="17"/>
        <v>2058205500</v>
      </c>
      <c r="T241" s="6">
        <f t="shared" si="18"/>
        <v>9660315600</v>
      </c>
      <c r="U241" s="8">
        <v>96.46</v>
      </c>
      <c r="V241" s="6">
        <v>611</v>
      </c>
      <c r="W241" s="9">
        <v>506.39</v>
      </c>
    </row>
    <row r="242" spans="1:23">
      <c r="A242" s="5" t="s">
        <v>502</v>
      </c>
      <c r="B242" s="5" t="s">
        <v>503</v>
      </c>
      <c r="C242" s="5" t="s">
        <v>11</v>
      </c>
      <c r="D242" s="6">
        <v>2917</v>
      </c>
      <c r="E242" s="6">
        <f>ROUND(+G242/'FY19 Tax Levies_Rates by Class'!D242*1000,-2)</f>
        <v>357400</v>
      </c>
      <c r="F242" s="7">
        <v>16</v>
      </c>
      <c r="G242" s="6">
        <v>6319</v>
      </c>
      <c r="H242" s="7">
        <v>10</v>
      </c>
      <c r="I242" s="7">
        <v>100</v>
      </c>
      <c r="J242" s="6">
        <v>36923</v>
      </c>
      <c r="K242" s="7">
        <v>14</v>
      </c>
      <c r="L242" s="33">
        <f t="shared" si="19"/>
        <v>0.88200000000000001</v>
      </c>
      <c r="M242" s="7">
        <v>148</v>
      </c>
      <c r="N242" s="6">
        <v>172826</v>
      </c>
      <c r="O242" s="7">
        <v>10</v>
      </c>
      <c r="P242" s="33">
        <f t="shared" si="20"/>
        <v>1.0609999999999999</v>
      </c>
      <c r="Q242" s="7">
        <v>120</v>
      </c>
      <c r="R242" s="230">
        <f t="shared" si="21"/>
        <v>0.17100000000000001</v>
      </c>
      <c r="S242" s="6">
        <f t="shared" si="17"/>
        <v>107704391</v>
      </c>
      <c r="T242" s="6">
        <f t="shared" si="18"/>
        <v>504133442</v>
      </c>
      <c r="U242" s="8">
        <v>14.67</v>
      </c>
      <c r="V242" s="6">
        <v>199</v>
      </c>
      <c r="W242" s="9">
        <v>35.61</v>
      </c>
    </row>
    <row r="243" spans="1:23" hidden="1">
      <c r="A243" s="5" t="s">
        <v>504</v>
      </c>
      <c r="B243" s="5" t="s">
        <v>505</v>
      </c>
      <c r="C243" s="5" t="s">
        <v>38</v>
      </c>
      <c r="D243" s="6">
        <v>3470</v>
      </c>
      <c r="E243" s="6">
        <f>ROUND(+G243/'FY19 Tax Levies_Rates by Class'!D243*1000,-2)</f>
        <v>375700</v>
      </c>
      <c r="F243" s="6"/>
      <c r="G243" s="6">
        <v>6019</v>
      </c>
      <c r="H243" s="6"/>
      <c r="I243" s="7">
        <v>112</v>
      </c>
      <c r="J243" s="6">
        <v>50744</v>
      </c>
      <c r="K243" s="6"/>
      <c r="L243" s="33">
        <f t="shared" si="19"/>
        <v>1.212</v>
      </c>
      <c r="M243" s="7">
        <v>78</v>
      </c>
      <c r="N243" s="6">
        <v>134756</v>
      </c>
      <c r="O243" s="6"/>
      <c r="P243" s="33">
        <f t="shared" si="20"/>
        <v>0.82699999999999996</v>
      </c>
      <c r="Q243" s="7">
        <v>193</v>
      </c>
      <c r="R243" s="230">
        <f t="shared" si="21"/>
        <v>0.11899999999999999</v>
      </c>
      <c r="S243" s="6">
        <f t="shared" si="17"/>
        <v>176081680</v>
      </c>
      <c r="T243" s="6">
        <f t="shared" si="18"/>
        <v>467603320</v>
      </c>
      <c r="U243" s="8">
        <v>35.409999999999997</v>
      </c>
      <c r="V243" s="6">
        <v>98</v>
      </c>
      <c r="W243" s="9">
        <v>83.09</v>
      </c>
    </row>
    <row r="244" spans="1:23" hidden="1">
      <c r="A244" s="40" t="s">
        <v>506</v>
      </c>
      <c r="B244" s="40" t="s">
        <v>507</v>
      </c>
      <c r="C244" s="40" t="s">
        <v>59</v>
      </c>
      <c r="D244" s="41">
        <v>2968</v>
      </c>
      <c r="E244" s="42" t="s">
        <v>737</v>
      </c>
      <c r="F244" s="41"/>
      <c r="G244" s="41" t="s">
        <v>60</v>
      </c>
      <c r="H244" s="41"/>
      <c r="I244" s="42" t="s">
        <v>737</v>
      </c>
      <c r="J244" s="41">
        <v>49338</v>
      </c>
      <c r="K244" s="41"/>
      <c r="L244" s="47">
        <f t="shared" si="19"/>
        <v>1.179</v>
      </c>
      <c r="M244" s="48">
        <v>82</v>
      </c>
      <c r="N244" s="41">
        <v>937760</v>
      </c>
      <c r="O244" s="41"/>
      <c r="P244" s="47">
        <f t="shared" si="20"/>
        <v>5.7569999999999997</v>
      </c>
      <c r="Q244" s="48">
        <v>8</v>
      </c>
      <c r="R244" s="231" t="s">
        <v>737</v>
      </c>
      <c r="S244" s="41">
        <f t="shared" si="17"/>
        <v>146435184</v>
      </c>
      <c r="T244" s="41">
        <f t="shared" si="18"/>
        <v>2783271680</v>
      </c>
      <c r="U244" s="8">
        <v>9.67</v>
      </c>
      <c r="V244" s="6">
        <v>307</v>
      </c>
      <c r="W244" s="9">
        <v>32.840000000000003</v>
      </c>
    </row>
    <row r="245" spans="1:23" hidden="1">
      <c r="A245" s="5" t="s">
        <v>508</v>
      </c>
      <c r="B245" s="5" t="s">
        <v>509</v>
      </c>
      <c r="C245" s="5" t="s">
        <v>54</v>
      </c>
      <c r="D245" s="6">
        <v>93618</v>
      </c>
      <c r="E245" s="6">
        <f>ROUND(+G245/'FY19 Tax Levies_Rates by Class'!D245*1000,-2)</f>
        <v>466500</v>
      </c>
      <c r="F245" s="6"/>
      <c r="G245" s="6">
        <v>5855</v>
      </c>
      <c r="H245" s="6"/>
      <c r="I245" s="7">
        <v>122</v>
      </c>
      <c r="J245" s="6">
        <v>32239</v>
      </c>
      <c r="K245" s="6"/>
      <c r="L245" s="33">
        <f t="shared" si="19"/>
        <v>0.77</v>
      </c>
      <c r="M245" s="7">
        <v>208</v>
      </c>
      <c r="N245" s="6">
        <v>138119</v>
      </c>
      <c r="O245" s="6"/>
      <c r="P245" s="33">
        <f t="shared" si="20"/>
        <v>0.84799999999999998</v>
      </c>
      <c r="Q245" s="7">
        <v>185</v>
      </c>
      <c r="R245" s="230">
        <f t="shared" si="21"/>
        <v>0.182</v>
      </c>
      <c r="S245" s="6">
        <f t="shared" si="17"/>
        <v>3018150702</v>
      </c>
      <c r="T245" s="6">
        <f t="shared" si="18"/>
        <v>12930424542</v>
      </c>
      <c r="U245" s="8">
        <v>16.57</v>
      </c>
      <c r="V245" s="6">
        <v>5650</v>
      </c>
      <c r="W245" s="9">
        <v>222.75</v>
      </c>
    </row>
    <row r="246" spans="1:23" hidden="1">
      <c r="A246" s="5" t="s">
        <v>510</v>
      </c>
      <c r="B246" s="5" t="s">
        <v>511</v>
      </c>
      <c r="C246" s="5" t="s">
        <v>54</v>
      </c>
      <c r="D246" s="6">
        <v>33699</v>
      </c>
      <c r="E246" s="6">
        <f>ROUND(+G246/'FY19 Tax Levies_Rates by Class'!D246*1000,-2)</f>
        <v>334000</v>
      </c>
      <c r="F246" s="6"/>
      <c r="G246" s="6">
        <v>5003</v>
      </c>
      <c r="H246" s="6"/>
      <c r="I246" s="7">
        <v>173</v>
      </c>
      <c r="J246" s="6">
        <v>26849</v>
      </c>
      <c r="K246" s="6"/>
      <c r="L246" s="33">
        <f t="shared" si="19"/>
        <v>0.64100000000000001</v>
      </c>
      <c r="M246" s="7">
        <v>273</v>
      </c>
      <c r="N246" s="6">
        <v>93616</v>
      </c>
      <c r="O246" s="6"/>
      <c r="P246" s="33">
        <f t="shared" si="20"/>
        <v>0.57499999999999996</v>
      </c>
      <c r="Q246" s="7">
        <v>297</v>
      </c>
      <c r="R246" s="230">
        <f t="shared" si="21"/>
        <v>0.186</v>
      </c>
      <c r="S246" s="6">
        <f t="shared" si="17"/>
        <v>904784451</v>
      </c>
      <c r="T246" s="6">
        <f t="shared" si="18"/>
        <v>3154765584</v>
      </c>
      <c r="U246" s="8">
        <v>9.83</v>
      </c>
      <c r="V246" s="6">
        <v>3428</v>
      </c>
      <c r="W246" s="9">
        <v>117.39</v>
      </c>
    </row>
    <row r="247" spans="1:23" hidden="1">
      <c r="A247" s="5" t="s">
        <v>512</v>
      </c>
      <c r="B247" s="5" t="s">
        <v>513</v>
      </c>
      <c r="C247" s="5" t="s">
        <v>17</v>
      </c>
      <c r="D247" s="6">
        <v>13797</v>
      </c>
      <c r="E247" s="6">
        <f>ROUND(+G247/'FY19 Tax Levies_Rates by Class'!D247*1000,-2)</f>
        <v>391600</v>
      </c>
      <c r="F247" s="6"/>
      <c r="G247" s="6">
        <v>5572</v>
      </c>
      <c r="H247" s="6"/>
      <c r="I247" s="7">
        <v>140</v>
      </c>
      <c r="J247" s="6">
        <v>38653</v>
      </c>
      <c r="K247" s="6"/>
      <c r="L247" s="33">
        <f t="shared" si="19"/>
        <v>0.92300000000000004</v>
      </c>
      <c r="M247" s="7">
        <v>131</v>
      </c>
      <c r="N247" s="6">
        <v>145808</v>
      </c>
      <c r="O247" s="6"/>
      <c r="P247" s="33">
        <f t="shared" si="20"/>
        <v>0.89500000000000002</v>
      </c>
      <c r="Q247" s="7">
        <v>163</v>
      </c>
      <c r="R247" s="230">
        <f t="shared" si="21"/>
        <v>0.14399999999999999</v>
      </c>
      <c r="S247" s="6">
        <f t="shared" si="17"/>
        <v>533295441</v>
      </c>
      <c r="T247" s="6">
        <f t="shared" si="18"/>
        <v>2011712976</v>
      </c>
      <c r="U247" s="8">
        <v>20.49</v>
      </c>
      <c r="V247" s="6">
        <v>673</v>
      </c>
      <c r="W247" s="9">
        <v>90.14</v>
      </c>
    </row>
    <row r="248" spans="1:23" hidden="1">
      <c r="A248" s="26" t="s">
        <v>514</v>
      </c>
      <c r="B248" s="26" t="s">
        <v>741</v>
      </c>
      <c r="C248" s="26" t="s">
        <v>14</v>
      </c>
      <c r="D248" s="27">
        <v>25704</v>
      </c>
      <c r="E248" s="27">
        <f>ROUND(+G248/'FY19 Tax Levies_Rates by Class'!D248*1000,-2)</f>
        <v>526100</v>
      </c>
      <c r="F248" s="27"/>
      <c r="G248" s="27">
        <v>7486</v>
      </c>
      <c r="H248" s="27"/>
      <c r="I248" s="36" t="s">
        <v>737</v>
      </c>
      <c r="J248" s="27">
        <v>55818</v>
      </c>
      <c r="K248" s="27"/>
      <c r="L248" s="38">
        <f t="shared" si="19"/>
        <v>1.333</v>
      </c>
      <c r="M248" s="37">
        <v>60</v>
      </c>
      <c r="N248" s="27">
        <v>180888</v>
      </c>
      <c r="O248" s="27"/>
      <c r="P248" s="38">
        <f t="shared" si="20"/>
        <v>1.1100000000000001</v>
      </c>
      <c r="Q248" s="37">
        <v>112</v>
      </c>
      <c r="R248" s="233">
        <f t="shared" si="21"/>
        <v>0.13400000000000001</v>
      </c>
      <c r="S248" s="27">
        <f t="shared" si="17"/>
        <v>1434745872</v>
      </c>
      <c r="T248" s="27">
        <f t="shared" si="18"/>
        <v>4649545152</v>
      </c>
      <c r="U248" s="8">
        <v>9.9499999999999993</v>
      </c>
      <c r="V248" s="6">
        <v>2583</v>
      </c>
      <c r="W248" s="9">
        <v>99.93</v>
      </c>
    </row>
    <row r="249" spans="1:23" hidden="1">
      <c r="A249" s="5" t="s">
        <v>516</v>
      </c>
      <c r="B249" s="5" t="s">
        <v>517</v>
      </c>
      <c r="C249" s="5" t="s">
        <v>17</v>
      </c>
      <c r="D249" s="6">
        <v>12008</v>
      </c>
      <c r="E249" s="6">
        <f>ROUND(+G249/'FY19 Tax Levies_Rates by Class'!D249*1000,-2)</f>
        <v>395000</v>
      </c>
      <c r="F249" s="6"/>
      <c r="G249" s="6">
        <v>5178</v>
      </c>
      <c r="H249" s="6"/>
      <c r="I249" s="7">
        <v>166</v>
      </c>
      <c r="J249" s="6">
        <v>42310</v>
      </c>
      <c r="K249" s="6"/>
      <c r="L249" s="33">
        <f t="shared" si="19"/>
        <v>1.0109999999999999</v>
      </c>
      <c r="M249" s="7">
        <v>109</v>
      </c>
      <c r="N249" s="6">
        <v>146427</v>
      </c>
      <c r="O249" s="6"/>
      <c r="P249" s="33">
        <f t="shared" si="20"/>
        <v>0.89900000000000002</v>
      </c>
      <c r="Q249" s="7">
        <v>162</v>
      </c>
      <c r="R249" s="230">
        <f t="shared" si="21"/>
        <v>0.122</v>
      </c>
      <c r="S249" s="6">
        <f t="shared" si="17"/>
        <v>508058480</v>
      </c>
      <c r="T249" s="6">
        <f t="shared" si="18"/>
        <v>1758295416</v>
      </c>
      <c r="U249" s="8">
        <v>46.94</v>
      </c>
      <c r="V249" s="6">
        <v>256</v>
      </c>
      <c r="W249" s="9">
        <v>142.38</v>
      </c>
    </row>
    <row r="250" spans="1:23" hidden="1">
      <c r="A250" s="5" t="s">
        <v>518</v>
      </c>
      <c r="B250" s="5" t="s">
        <v>519</v>
      </c>
      <c r="C250" s="5" t="s">
        <v>91</v>
      </c>
      <c r="D250" s="6">
        <v>53422</v>
      </c>
      <c r="E250" s="6">
        <f>ROUND(+G250/'FY19 Tax Levies_Rates by Class'!D250*1000,-2)</f>
        <v>378300</v>
      </c>
      <c r="F250" s="6"/>
      <c r="G250" s="6">
        <v>4581</v>
      </c>
      <c r="H250" s="6"/>
      <c r="I250" s="7">
        <v>205</v>
      </c>
      <c r="J250" s="6">
        <v>22858</v>
      </c>
      <c r="K250" s="6"/>
      <c r="L250" s="33">
        <f t="shared" si="19"/>
        <v>0.54600000000000004</v>
      </c>
      <c r="M250" s="7">
        <v>302</v>
      </c>
      <c r="N250" s="6">
        <v>91861</v>
      </c>
      <c r="O250" s="6"/>
      <c r="P250" s="33">
        <f t="shared" si="20"/>
        <v>0.56399999999999995</v>
      </c>
      <c r="Q250" s="7">
        <v>300</v>
      </c>
      <c r="R250" s="230">
        <f t="shared" si="21"/>
        <v>0.2</v>
      </c>
      <c r="S250" s="6">
        <f t="shared" si="17"/>
        <v>1221120076</v>
      </c>
      <c r="T250" s="6">
        <f t="shared" si="18"/>
        <v>4907398342</v>
      </c>
      <c r="U250" s="8">
        <v>5.69</v>
      </c>
      <c r="V250" s="6">
        <v>9389</v>
      </c>
      <c r="W250" s="9">
        <v>109.2</v>
      </c>
    </row>
    <row r="251" spans="1:23" hidden="1">
      <c r="A251" s="5" t="s">
        <v>520</v>
      </c>
      <c r="B251" s="5" t="s">
        <v>521</v>
      </c>
      <c r="C251" s="5" t="s">
        <v>20</v>
      </c>
      <c r="D251" s="6">
        <v>1429</v>
      </c>
      <c r="E251" s="6">
        <f>ROUND(+G251/'FY19 Tax Levies_Rates by Class'!D251*1000,-2)</f>
        <v>409700</v>
      </c>
      <c r="F251" s="6"/>
      <c r="G251" s="6">
        <v>4941</v>
      </c>
      <c r="H251" s="6"/>
      <c r="I251" s="7">
        <v>178</v>
      </c>
      <c r="J251" s="6">
        <v>62073</v>
      </c>
      <c r="K251" s="6"/>
      <c r="L251" s="33">
        <f t="shared" si="19"/>
        <v>1.4830000000000001</v>
      </c>
      <c r="M251" s="7">
        <v>43</v>
      </c>
      <c r="N251" s="6">
        <v>280278</v>
      </c>
      <c r="O251" s="6"/>
      <c r="P251" s="33">
        <f t="shared" si="20"/>
        <v>1.7210000000000001</v>
      </c>
      <c r="Q251" s="7">
        <v>51</v>
      </c>
      <c r="R251" s="230">
        <f t="shared" si="21"/>
        <v>0.08</v>
      </c>
      <c r="S251" s="6">
        <f t="shared" si="17"/>
        <v>88702317</v>
      </c>
      <c r="T251" s="6">
        <f t="shared" si="18"/>
        <v>400517262</v>
      </c>
      <c r="U251" s="8">
        <v>18.690000000000001</v>
      </c>
      <c r="V251" s="6">
        <v>76</v>
      </c>
      <c r="W251" s="9">
        <v>47.89</v>
      </c>
    </row>
    <row r="252" spans="1:23">
      <c r="A252" s="5" t="s">
        <v>522</v>
      </c>
      <c r="B252" s="5" t="s">
        <v>523</v>
      </c>
      <c r="C252" s="5" t="s">
        <v>11</v>
      </c>
      <c r="D252" s="6">
        <v>5494</v>
      </c>
      <c r="E252" s="6">
        <f>ROUND(+G252/'FY19 Tax Levies_Rates by Class'!D252*1000,-2)</f>
        <v>382100</v>
      </c>
      <c r="F252" s="7">
        <v>13</v>
      </c>
      <c r="G252" s="6">
        <v>5350</v>
      </c>
      <c r="H252" s="7">
        <v>21</v>
      </c>
      <c r="I252" s="7">
        <v>154</v>
      </c>
      <c r="J252" s="6">
        <v>42770</v>
      </c>
      <c r="K252" s="7">
        <v>9</v>
      </c>
      <c r="L252" s="33">
        <f t="shared" si="19"/>
        <v>1.022</v>
      </c>
      <c r="M252" s="7">
        <v>105</v>
      </c>
      <c r="N252" s="6">
        <v>158139</v>
      </c>
      <c r="O252" s="7">
        <v>12</v>
      </c>
      <c r="P252" s="33">
        <f t="shared" si="20"/>
        <v>0.97099999999999997</v>
      </c>
      <c r="Q252" s="7">
        <v>140</v>
      </c>
      <c r="R252" s="230">
        <f t="shared" si="21"/>
        <v>0.125</v>
      </c>
      <c r="S252" s="6">
        <f t="shared" si="17"/>
        <v>234978380</v>
      </c>
      <c r="T252" s="6">
        <f t="shared" si="18"/>
        <v>868815666</v>
      </c>
      <c r="U252" s="8">
        <v>33.58</v>
      </c>
      <c r="V252" s="6">
        <v>164</v>
      </c>
      <c r="W252" s="9">
        <v>73.069999999999993</v>
      </c>
    </row>
    <row r="253" spans="1:23">
      <c r="A253" s="5" t="s">
        <v>524</v>
      </c>
      <c r="B253" s="5" t="s">
        <v>525</v>
      </c>
      <c r="C253" s="5" t="s">
        <v>11</v>
      </c>
      <c r="D253" s="6">
        <v>17832</v>
      </c>
      <c r="E253" s="6">
        <f>ROUND(+G253/'FY19 Tax Levies_Rates by Class'!D253*1000,-2)</f>
        <v>318200</v>
      </c>
      <c r="F253" s="7">
        <v>25</v>
      </c>
      <c r="G253" s="6">
        <v>5702</v>
      </c>
      <c r="H253" s="7">
        <v>19</v>
      </c>
      <c r="I253" s="7">
        <v>132</v>
      </c>
      <c r="J253" s="6">
        <v>29237</v>
      </c>
      <c r="K253" s="7">
        <v>24</v>
      </c>
      <c r="L253" s="33">
        <f t="shared" si="19"/>
        <v>0.69799999999999995</v>
      </c>
      <c r="M253" s="7">
        <v>243</v>
      </c>
      <c r="N253" s="6">
        <v>110132</v>
      </c>
      <c r="O253" s="7">
        <v>20</v>
      </c>
      <c r="P253" s="33">
        <f t="shared" si="20"/>
        <v>0.67600000000000005</v>
      </c>
      <c r="Q253" s="7">
        <v>251</v>
      </c>
      <c r="R253" s="230">
        <f t="shared" si="21"/>
        <v>0.19500000000000001</v>
      </c>
      <c r="S253" s="6">
        <f t="shared" si="17"/>
        <v>521354184</v>
      </c>
      <c r="T253" s="6">
        <f t="shared" si="18"/>
        <v>1963873824</v>
      </c>
      <c r="U253" s="8">
        <v>10.32</v>
      </c>
      <c r="V253" s="6">
        <v>1728</v>
      </c>
      <c r="W253" s="9">
        <v>55.61</v>
      </c>
    </row>
    <row r="254" spans="1:23" hidden="1">
      <c r="A254" s="5" t="s">
        <v>526</v>
      </c>
      <c r="B254" s="5" t="s">
        <v>527</v>
      </c>
      <c r="C254" s="5" t="s">
        <v>28</v>
      </c>
      <c r="D254" s="6">
        <v>7206</v>
      </c>
      <c r="E254" s="6">
        <f>ROUND(+G254/'FY19 Tax Levies_Rates by Class'!D254*1000,-2)</f>
        <v>647300</v>
      </c>
      <c r="F254" s="6"/>
      <c r="G254" s="6">
        <v>6382</v>
      </c>
      <c r="H254" s="6"/>
      <c r="I254" s="7">
        <v>96</v>
      </c>
      <c r="J254" s="6">
        <v>46586</v>
      </c>
      <c r="K254" s="6"/>
      <c r="L254" s="33">
        <f t="shared" si="19"/>
        <v>1.113</v>
      </c>
      <c r="M254" s="7">
        <v>96</v>
      </c>
      <c r="N254" s="6">
        <v>269133</v>
      </c>
      <c r="O254" s="6"/>
      <c r="P254" s="33">
        <f t="shared" si="20"/>
        <v>1.6519999999999999</v>
      </c>
      <c r="Q254" s="7">
        <v>57</v>
      </c>
      <c r="R254" s="230">
        <f t="shared" si="21"/>
        <v>0.13700000000000001</v>
      </c>
      <c r="S254" s="6">
        <f t="shared" si="17"/>
        <v>335698716</v>
      </c>
      <c r="T254" s="6">
        <f t="shared" si="18"/>
        <v>1939372398</v>
      </c>
      <c r="U254" s="8">
        <v>6.99</v>
      </c>
      <c r="V254" s="6">
        <v>1031</v>
      </c>
      <c r="W254" s="9">
        <v>40.61</v>
      </c>
    </row>
    <row r="255" spans="1:23" hidden="1">
      <c r="A255" s="5" t="s">
        <v>528</v>
      </c>
      <c r="B255" s="5" t="s">
        <v>529</v>
      </c>
      <c r="C255" s="5" t="s">
        <v>43</v>
      </c>
      <c r="D255" s="6">
        <v>383</v>
      </c>
      <c r="E255" s="6">
        <f>ROUND(+G255/'FY19 Tax Levies_Rates by Class'!D255*1000,-2)</f>
        <v>212000</v>
      </c>
      <c r="F255" s="6"/>
      <c r="G255" s="6">
        <v>1062</v>
      </c>
      <c r="H255" s="6"/>
      <c r="I255" s="7">
        <v>330</v>
      </c>
      <c r="J255" s="6">
        <v>30467</v>
      </c>
      <c r="K255" s="6"/>
      <c r="L255" s="33">
        <f t="shared" si="19"/>
        <v>0.72799999999999998</v>
      </c>
      <c r="M255" s="7">
        <v>224</v>
      </c>
      <c r="N255" s="6">
        <v>777513</v>
      </c>
      <c r="O255" s="6"/>
      <c r="P255" s="33">
        <f t="shared" si="20"/>
        <v>4.7729999999999997</v>
      </c>
      <c r="Q255" s="7">
        <v>11</v>
      </c>
      <c r="R255" s="230">
        <f t="shared" si="21"/>
        <v>3.5000000000000003E-2</v>
      </c>
      <c r="S255" s="6">
        <f t="shared" si="17"/>
        <v>11668861</v>
      </c>
      <c r="T255" s="6">
        <f t="shared" si="18"/>
        <v>297787479</v>
      </c>
      <c r="U255" s="8">
        <v>23.45</v>
      </c>
      <c r="V255" s="6">
        <v>16</v>
      </c>
      <c r="W255" s="9">
        <v>36.32</v>
      </c>
    </row>
    <row r="256" spans="1:23" hidden="1">
      <c r="A256" s="5" t="s">
        <v>530</v>
      </c>
      <c r="B256" s="5" t="s">
        <v>531</v>
      </c>
      <c r="C256" s="5" t="s">
        <v>28</v>
      </c>
      <c r="D256" s="6">
        <v>6285</v>
      </c>
      <c r="E256" s="6">
        <f>ROUND(+G256/'FY19 Tax Levies_Rates by Class'!D256*1000,-2)</f>
        <v>456600</v>
      </c>
      <c r="F256" s="6"/>
      <c r="G256" s="6">
        <v>6703</v>
      </c>
      <c r="H256" s="6"/>
      <c r="I256" s="7">
        <v>82</v>
      </c>
      <c r="J256" s="6">
        <v>44730</v>
      </c>
      <c r="K256" s="6"/>
      <c r="L256" s="33">
        <f t="shared" si="19"/>
        <v>1.069</v>
      </c>
      <c r="M256" s="7">
        <v>99</v>
      </c>
      <c r="N256" s="6">
        <v>160782</v>
      </c>
      <c r="O256" s="6"/>
      <c r="P256" s="33">
        <f t="shared" si="20"/>
        <v>0.98699999999999999</v>
      </c>
      <c r="Q256" s="7">
        <v>136</v>
      </c>
      <c r="R256" s="230">
        <f t="shared" si="21"/>
        <v>0.15</v>
      </c>
      <c r="S256" s="6">
        <f t="shared" si="17"/>
        <v>281128050</v>
      </c>
      <c r="T256" s="6">
        <f t="shared" si="18"/>
        <v>1010514870</v>
      </c>
      <c r="U256" s="8">
        <v>18.21</v>
      </c>
      <c r="V256" s="6">
        <v>345</v>
      </c>
      <c r="W256" s="9">
        <v>50.87</v>
      </c>
    </row>
    <row r="257" spans="1:23" hidden="1">
      <c r="A257" s="5" t="s">
        <v>532</v>
      </c>
      <c r="B257" s="5" t="s">
        <v>533</v>
      </c>
      <c r="C257" s="5" t="s">
        <v>38</v>
      </c>
      <c r="D257" s="6">
        <v>1274</v>
      </c>
      <c r="E257" s="6">
        <f>ROUND(+G257/'FY19 Tax Levies_Rates by Class'!D257*1000,-2)</f>
        <v>200800</v>
      </c>
      <c r="F257" s="6"/>
      <c r="G257" s="6">
        <v>2610</v>
      </c>
      <c r="H257" s="6"/>
      <c r="I257" s="7">
        <v>321</v>
      </c>
      <c r="J257" s="6">
        <v>23458</v>
      </c>
      <c r="K257" s="6"/>
      <c r="L257" s="33">
        <f t="shared" si="19"/>
        <v>0.56000000000000005</v>
      </c>
      <c r="M257" s="7">
        <v>299</v>
      </c>
      <c r="N257" s="6">
        <v>101556</v>
      </c>
      <c r="O257" s="6"/>
      <c r="P257" s="33">
        <f t="shared" si="20"/>
        <v>0.623</v>
      </c>
      <c r="Q257" s="7">
        <v>274</v>
      </c>
      <c r="R257" s="230">
        <f t="shared" si="21"/>
        <v>0.111</v>
      </c>
      <c r="S257" s="6">
        <f t="shared" si="17"/>
        <v>29885492</v>
      </c>
      <c r="T257" s="6">
        <f t="shared" si="18"/>
        <v>129382344</v>
      </c>
      <c r="U257" s="8">
        <v>41.79</v>
      </c>
      <c r="V257" s="6">
        <v>30</v>
      </c>
      <c r="W257" s="9">
        <v>71.400000000000006</v>
      </c>
    </row>
    <row r="258" spans="1:23" hidden="1">
      <c r="A258" s="5" t="s">
        <v>534</v>
      </c>
      <c r="B258" s="5" t="s">
        <v>535</v>
      </c>
      <c r="C258" s="5" t="s">
        <v>23</v>
      </c>
      <c r="D258" s="6">
        <v>1787</v>
      </c>
      <c r="E258" s="6">
        <f>ROUND(+G258/'FY19 Tax Levies_Rates by Class'!D258*1000,-2)</f>
        <v>201500</v>
      </c>
      <c r="F258" s="6"/>
      <c r="G258" s="6">
        <v>4572</v>
      </c>
      <c r="H258" s="6"/>
      <c r="I258" s="7">
        <v>207</v>
      </c>
      <c r="J258" s="6">
        <v>22079</v>
      </c>
      <c r="K258" s="6"/>
      <c r="L258" s="33">
        <f t="shared" si="19"/>
        <v>0.52700000000000002</v>
      </c>
      <c r="M258" s="7">
        <v>306</v>
      </c>
      <c r="N258" s="6">
        <v>77013</v>
      </c>
      <c r="O258" s="6"/>
      <c r="P258" s="33">
        <f t="shared" si="20"/>
        <v>0.47299999999999998</v>
      </c>
      <c r="Q258" s="7">
        <v>324</v>
      </c>
      <c r="R258" s="230">
        <f t="shared" si="21"/>
        <v>0.20699999999999999</v>
      </c>
      <c r="S258" s="6">
        <f t="shared" si="17"/>
        <v>39455173</v>
      </c>
      <c r="T258" s="6">
        <f t="shared" si="18"/>
        <v>137622231</v>
      </c>
      <c r="U258" s="8">
        <v>17.32</v>
      </c>
      <c r="V258" s="6">
        <v>103</v>
      </c>
      <c r="W258" s="9">
        <v>36.28</v>
      </c>
    </row>
    <row r="259" spans="1:23" hidden="1">
      <c r="A259" s="5" t="s">
        <v>536</v>
      </c>
      <c r="B259" s="5" t="s">
        <v>537</v>
      </c>
      <c r="C259" s="5" t="s">
        <v>38</v>
      </c>
      <c r="D259" s="6">
        <v>8527</v>
      </c>
      <c r="E259" s="6">
        <f>ROUND(+G259/'FY19 Tax Levies_Rates by Class'!D259*1000,-2)</f>
        <v>287700</v>
      </c>
      <c r="F259" s="6"/>
      <c r="G259" s="6">
        <v>5147</v>
      </c>
      <c r="H259" s="6"/>
      <c r="I259" s="7">
        <v>167</v>
      </c>
      <c r="J259" s="6">
        <v>34801</v>
      </c>
      <c r="K259" s="6"/>
      <c r="L259" s="33">
        <f t="shared" si="19"/>
        <v>0.83099999999999996</v>
      </c>
      <c r="M259" s="7">
        <v>171</v>
      </c>
      <c r="N259" s="6">
        <v>95706</v>
      </c>
      <c r="O259" s="6"/>
      <c r="P259" s="33">
        <f t="shared" si="20"/>
        <v>0.58799999999999997</v>
      </c>
      <c r="Q259" s="7">
        <v>290</v>
      </c>
      <c r="R259" s="230">
        <f t="shared" si="21"/>
        <v>0.14799999999999999</v>
      </c>
      <c r="S259" s="6">
        <f t="shared" ref="S259:S322" si="22">+J259*D259</f>
        <v>296748127</v>
      </c>
      <c r="T259" s="6">
        <f t="shared" ref="T259:T322" si="23">+N259*D259</f>
        <v>816085062</v>
      </c>
      <c r="U259" s="8">
        <v>35.1</v>
      </c>
      <c r="V259" s="6">
        <v>243</v>
      </c>
      <c r="W259" s="9">
        <v>104.89</v>
      </c>
    </row>
    <row r="260" spans="1:23" hidden="1">
      <c r="A260" s="5" t="s">
        <v>538</v>
      </c>
      <c r="B260" s="5" t="s">
        <v>539</v>
      </c>
      <c r="C260" s="5" t="s">
        <v>28</v>
      </c>
      <c r="D260" s="6">
        <v>42869</v>
      </c>
      <c r="E260" s="6">
        <f>ROUND(+G260/'FY19 Tax Levies_Rates by Class'!D260*1000,-2)</f>
        <v>386800</v>
      </c>
      <c r="F260" s="6"/>
      <c r="G260" s="6">
        <v>5840</v>
      </c>
      <c r="H260" s="6"/>
      <c r="I260" s="7">
        <v>123</v>
      </c>
      <c r="J260" s="6">
        <v>29008</v>
      </c>
      <c r="K260" s="6"/>
      <c r="L260" s="33">
        <f t="shared" ref="L260:L323" si="24">ROUND(+J260/J$1,3)</f>
        <v>0.69299999999999995</v>
      </c>
      <c r="M260" s="7">
        <v>247</v>
      </c>
      <c r="N260" s="6">
        <v>111742</v>
      </c>
      <c r="O260" s="6"/>
      <c r="P260" s="33">
        <f t="shared" ref="P260:P323" si="25">ROUND(+N260/N$1,3)</f>
        <v>0.68600000000000005</v>
      </c>
      <c r="Q260" s="7">
        <v>246</v>
      </c>
      <c r="R260" s="230">
        <f t="shared" ref="R260:R323" si="26">ROUND(+G260/J260,3)</f>
        <v>0.20100000000000001</v>
      </c>
      <c r="S260" s="6">
        <f t="shared" si="22"/>
        <v>1243543952</v>
      </c>
      <c r="T260" s="6">
        <f t="shared" si="23"/>
        <v>4790267798</v>
      </c>
      <c r="U260" s="8">
        <v>8.2799999999999994</v>
      </c>
      <c r="V260" s="6">
        <v>5177</v>
      </c>
      <c r="W260" s="9">
        <v>98.76</v>
      </c>
    </row>
    <row r="261" spans="1:23" hidden="1">
      <c r="A261" s="5" t="s">
        <v>540</v>
      </c>
      <c r="B261" s="5" t="s">
        <v>541</v>
      </c>
      <c r="C261" s="5" t="s">
        <v>28</v>
      </c>
      <c r="D261" s="6">
        <v>9261</v>
      </c>
      <c r="E261" s="6">
        <f>ROUND(+G261/'FY19 Tax Levies_Rates by Class'!D261*1000,-2)</f>
        <v>385200</v>
      </c>
      <c r="F261" s="6"/>
      <c r="G261" s="6">
        <v>4568</v>
      </c>
      <c r="H261" s="6"/>
      <c r="I261" s="7">
        <v>208</v>
      </c>
      <c r="J261" s="6">
        <v>27007</v>
      </c>
      <c r="K261" s="6"/>
      <c r="L261" s="33">
        <f t="shared" si="24"/>
        <v>0.64500000000000002</v>
      </c>
      <c r="M261" s="7">
        <v>270</v>
      </c>
      <c r="N261" s="6">
        <v>171392</v>
      </c>
      <c r="O261" s="6"/>
      <c r="P261" s="33">
        <f t="shared" si="25"/>
        <v>1.052</v>
      </c>
      <c r="Q261" s="7">
        <v>123</v>
      </c>
      <c r="R261" s="230">
        <f t="shared" si="26"/>
        <v>0.16900000000000001</v>
      </c>
      <c r="S261" s="6">
        <f t="shared" si="22"/>
        <v>250111827</v>
      </c>
      <c r="T261" s="6">
        <f t="shared" si="23"/>
        <v>1587261312</v>
      </c>
      <c r="U261" s="8">
        <v>15.43</v>
      </c>
      <c r="V261" s="6">
        <v>600</v>
      </c>
      <c r="W261" s="9">
        <v>56.37</v>
      </c>
    </row>
    <row r="262" spans="1:23" hidden="1">
      <c r="A262" s="5" t="s">
        <v>542</v>
      </c>
      <c r="B262" s="5" t="s">
        <v>543</v>
      </c>
      <c r="C262" s="5" t="s">
        <v>20</v>
      </c>
      <c r="D262" s="6">
        <v>910</v>
      </c>
      <c r="E262" s="6">
        <f>ROUND(+G262/'FY19 Tax Levies_Rates by Class'!D262*1000,-2)</f>
        <v>275300</v>
      </c>
      <c r="F262" s="6"/>
      <c r="G262" s="6">
        <v>3312</v>
      </c>
      <c r="H262" s="6"/>
      <c r="I262" s="7">
        <v>304</v>
      </c>
      <c r="J262" s="6">
        <v>20129</v>
      </c>
      <c r="K262" s="6"/>
      <c r="L262" s="33">
        <f t="shared" si="24"/>
        <v>0.48099999999999998</v>
      </c>
      <c r="M262" s="7">
        <v>323</v>
      </c>
      <c r="N262" s="6">
        <v>244093</v>
      </c>
      <c r="O262" s="6"/>
      <c r="P262" s="33">
        <f t="shared" si="25"/>
        <v>1.498</v>
      </c>
      <c r="Q262" s="7">
        <v>65</v>
      </c>
      <c r="R262" s="230">
        <f t="shared" si="26"/>
        <v>0.16500000000000001</v>
      </c>
      <c r="S262" s="6">
        <f t="shared" si="22"/>
        <v>18317390</v>
      </c>
      <c r="T262" s="6">
        <f t="shared" si="23"/>
        <v>222124630</v>
      </c>
      <c r="U262" s="8">
        <v>51.81</v>
      </c>
      <c r="V262" s="6">
        <v>18</v>
      </c>
      <c r="W262" s="9">
        <v>92.65</v>
      </c>
    </row>
    <row r="263" spans="1:23" hidden="1">
      <c r="A263" s="5" t="s">
        <v>544</v>
      </c>
      <c r="B263" s="5" t="s">
        <v>545</v>
      </c>
      <c r="C263" s="5" t="s">
        <v>59</v>
      </c>
      <c r="D263" s="6">
        <v>20445</v>
      </c>
      <c r="E263" s="6">
        <f>ROUND(+G263/'FY19 Tax Levies_Rates by Class'!D263*1000,-2)</f>
        <v>412300</v>
      </c>
      <c r="F263" s="6"/>
      <c r="G263" s="6">
        <v>5904</v>
      </c>
      <c r="H263" s="6"/>
      <c r="I263" s="7">
        <v>118</v>
      </c>
      <c r="J263" s="6">
        <v>38015</v>
      </c>
      <c r="K263" s="6"/>
      <c r="L263" s="33">
        <f t="shared" si="24"/>
        <v>0.90800000000000003</v>
      </c>
      <c r="M263" s="7">
        <v>135</v>
      </c>
      <c r="N263" s="6">
        <v>198729</v>
      </c>
      <c r="O263" s="6"/>
      <c r="P263" s="33">
        <f t="shared" si="25"/>
        <v>1.22</v>
      </c>
      <c r="Q263" s="7">
        <v>94</v>
      </c>
      <c r="R263" s="230">
        <f t="shared" si="26"/>
        <v>0.155</v>
      </c>
      <c r="S263" s="6">
        <f t="shared" si="22"/>
        <v>777216675</v>
      </c>
      <c r="T263" s="6">
        <f t="shared" si="23"/>
        <v>4063014405</v>
      </c>
      <c r="U263" s="8">
        <v>42.74</v>
      </c>
      <c r="V263" s="6">
        <v>478</v>
      </c>
      <c r="W263" s="9">
        <v>216.16</v>
      </c>
    </row>
    <row r="264" spans="1:23" hidden="1">
      <c r="A264" s="5" t="s">
        <v>546</v>
      </c>
      <c r="B264" s="5" t="s">
        <v>547</v>
      </c>
      <c r="C264" s="5" t="s">
        <v>28</v>
      </c>
      <c r="D264" s="6">
        <v>27994</v>
      </c>
      <c r="E264" s="6">
        <f>ROUND(+G264/'FY19 Tax Levies_Rates by Class'!D264*1000,-2)</f>
        <v>426100</v>
      </c>
      <c r="F264" s="6"/>
      <c r="G264" s="6">
        <v>5190</v>
      </c>
      <c r="H264" s="6"/>
      <c r="I264" s="7">
        <v>165</v>
      </c>
      <c r="J264" s="6">
        <v>32800</v>
      </c>
      <c r="K264" s="6"/>
      <c r="L264" s="33">
        <f t="shared" si="24"/>
        <v>0.78400000000000003</v>
      </c>
      <c r="M264" s="7">
        <v>200</v>
      </c>
      <c r="N264" s="6">
        <v>148705</v>
      </c>
      <c r="O264" s="6"/>
      <c r="P264" s="33">
        <f t="shared" si="25"/>
        <v>0.91300000000000003</v>
      </c>
      <c r="Q264" s="7">
        <v>160</v>
      </c>
      <c r="R264" s="230">
        <f t="shared" si="26"/>
        <v>0.158</v>
      </c>
      <c r="S264" s="6">
        <f t="shared" si="22"/>
        <v>918203200</v>
      </c>
      <c r="T264" s="6">
        <f t="shared" si="23"/>
        <v>4162847770</v>
      </c>
      <c r="U264" s="8">
        <v>10.79</v>
      </c>
      <c r="V264" s="6">
        <v>2594</v>
      </c>
      <c r="W264" s="9">
        <v>107.93</v>
      </c>
    </row>
    <row r="265" spans="1:23" hidden="1">
      <c r="A265" s="5" t="s">
        <v>548</v>
      </c>
      <c r="B265" s="5" t="s">
        <v>549</v>
      </c>
      <c r="C265" s="5" t="s">
        <v>20</v>
      </c>
      <c r="D265" s="6">
        <v>677</v>
      </c>
      <c r="E265" s="6">
        <f>ROUND(+G265/'FY19 Tax Levies_Rates by Class'!D265*1000,-2)</f>
        <v>159900</v>
      </c>
      <c r="F265" s="6"/>
      <c r="G265" s="6">
        <v>2425</v>
      </c>
      <c r="H265" s="6"/>
      <c r="I265" s="7">
        <v>324</v>
      </c>
      <c r="J265" s="6">
        <v>26155</v>
      </c>
      <c r="K265" s="6"/>
      <c r="L265" s="33">
        <f t="shared" si="24"/>
        <v>0.625</v>
      </c>
      <c r="M265" s="7">
        <v>278</v>
      </c>
      <c r="N265" s="6">
        <v>104185</v>
      </c>
      <c r="O265" s="6"/>
      <c r="P265" s="33">
        <f t="shared" si="25"/>
        <v>0.64</v>
      </c>
      <c r="Q265" s="7">
        <v>266</v>
      </c>
      <c r="R265" s="230">
        <f t="shared" si="26"/>
        <v>9.2999999999999999E-2</v>
      </c>
      <c r="S265" s="6">
        <f t="shared" si="22"/>
        <v>17706935</v>
      </c>
      <c r="T265" s="6">
        <f t="shared" si="23"/>
        <v>70533245</v>
      </c>
      <c r="U265" s="8">
        <v>35.85</v>
      </c>
      <c r="V265" s="6">
        <v>19</v>
      </c>
      <c r="W265" s="9">
        <v>53.54</v>
      </c>
    </row>
    <row r="266" spans="1:23">
      <c r="A266" s="5" t="s">
        <v>550</v>
      </c>
      <c r="B266" s="5" t="s">
        <v>551</v>
      </c>
      <c r="C266" s="5" t="s">
        <v>11</v>
      </c>
      <c r="D266" s="6">
        <v>18478</v>
      </c>
      <c r="E266" s="6">
        <f>ROUND(+G266/'FY19 Tax Levies_Rates by Class'!D266*1000,-2)</f>
        <v>576100</v>
      </c>
      <c r="F266" s="7">
        <v>5</v>
      </c>
      <c r="G266" s="6">
        <v>7915</v>
      </c>
      <c r="H266" s="7">
        <v>5</v>
      </c>
      <c r="I266" s="7">
        <v>52</v>
      </c>
      <c r="J266" s="6">
        <v>61387</v>
      </c>
      <c r="K266" s="7">
        <v>4</v>
      </c>
      <c r="L266" s="33">
        <f t="shared" si="24"/>
        <v>1.4670000000000001</v>
      </c>
      <c r="M266" s="7">
        <v>44</v>
      </c>
      <c r="N266" s="6">
        <v>239940</v>
      </c>
      <c r="O266" s="7">
        <v>5</v>
      </c>
      <c r="P266" s="33">
        <f t="shared" si="25"/>
        <v>1.4730000000000001</v>
      </c>
      <c r="Q266" s="7">
        <v>67</v>
      </c>
      <c r="R266" s="230">
        <f t="shared" si="26"/>
        <v>0.129</v>
      </c>
      <c r="S266" s="6">
        <f t="shared" si="22"/>
        <v>1134308986</v>
      </c>
      <c r="T266" s="6">
        <f t="shared" si="23"/>
        <v>4433611320</v>
      </c>
      <c r="U266" s="8">
        <v>17.63</v>
      </c>
      <c r="V266" s="6">
        <v>1048</v>
      </c>
      <c r="W266" s="9">
        <v>120.95</v>
      </c>
    </row>
    <row r="267" spans="1:23" hidden="1">
      <c r="A267" s="5" t="s">
        <v>552</v>
      </c>
      <c r="B267" s="5" t="s">
        <v>553</v>
      </c>
      <c r="C267" s="5" t="s">
        <v>17</v>
      </c>
      <c r="D267" s="6">
        <v>14968</v>
      </c>
      <c r="E267" s="6">
        <f>ROUND(+G267/'FY19 Tax Levies_Rates by Class'!D267*1000,-2)</f>
        <v>346200</v>
      </c>
      <c r="F267" s="6"/>
      <c r="G267" s="6">
        <v>4521</v>
      </c>
      <c r="H267" s="6"/>
      <c r="I267" s="7">
        <v>213</v>
      </c>
      <c r="J267" s="6">
        <v>35198</v>
      </c>
      <c r="K267" s="6"/>
      <c r="L267" s="33">
        <f t="shared" si="24"/>
        <v>0.84099999999999997</v>
      </c>
      <c r="M267" s="7">
        <v>163</v>
      </c>
      <c r="N267" s="6">
        <v>149744</v>
      </c>
      <c r="O267" s="6"/>
      <c r="P267" s="33">
        <f t="shared" si="25"/>
        <v>0.91900000000000004</v>
      </c>
      <c r="Q267" s="7">
        <v>156</v>
      </c>
      <c r="R267" s="230">
        <f t="shared" si="26"/>
        <v>0.128</v>
      </c>
      <c r="S267" s="6">
        <f t="shared" si="22"/>
        <v>526843664</v>
      </c>
      <c r="T267" s="6">
        <f t="shared" si="23"/>
        <v>2241368192</v>
      </c>
      <c r="U267" s="8">
        <v>18.37</v>
      </c>
      <c r="V267" s="6">
        <v>815</v>
      </c>
      <c r="W267" s="9">
        <v>113.72</v>
      </c>
    </row>
    <row r="268" spans="1:23" hidden="1">
      <c r="A268" s="5" t="s">
        <v>554</v>
      </c>
      <c r="B268" s="5" t="s">
        <v>555</v>
      </c>
      <c r="C268" s="5" t="s">
        <v>54</v>
      </c>
      <c r="D268" s="6">
        <v>18173</v>
      </c>
      <c r="E268" s="6">
        <f>ROUND(+G268/'FY19 Tax Levies_Rates by Class'!D268*1000,-2)</f>
        <v>552600</v>
      </c>
      <c r="F268" s="6"/>
      <c r="G268" s="6">
        <v>10725</v>
      </c>
      <c r="H268" s="6"/>
      <c r="I268" s="7">
        <v>21</v>
      </c>
      <c r="J268" s="6">
        <v>64477</v>
      </c>
      <c r="K268" s="6"/>
      <c r="L268" s="33">
        <f t="shared" si="24"/>
        <v>1.54</v>
      </c>
      <c r="M268" s="7">
        <v>40</v>
      </c>
      <c r="N268" s="6">
        <v>184546</v>
      </c>
      <c r="O268" s="6"/>
      <c r="P268" s="33">
        <f t="shared" si="25"/>
        <v>1.133</v>
      </c>
      <c r="Q268" s="7">
        <v>105</v>
      </c>
      <c r="R268" s="230">
        <f t="shared" si="26"/>
        <v>0.16600000000000001</v>
      </c>
      <c r="S268" s="6">
        <f t="shared" si="22"/>
        <v>1171740521</v>
      </c>
      <c r="T268" s="6">
        <f t="shared" si="23"/>
        <v>3353754458</v>
      </c>
      <c r="U268" s="8">
        <v>23.44</v>
      </c>
      <c r="V268" s="6">
        <v>775</v>
      </c>
      <c r="W268" s="9">
        <v>120.68</v>
      </c>
    </row>
    <row r="269" spans="1:23" hidden="1">
      <c r="A269" s="5" t="s">
        <v>556</v>
      </c>
      <c r="B269" s="5" t="s">
        <v>557</v>
      </c>
      <c r="C269" s="5" t="s">
        <v>20</v>
      </c>
      <c r="D269" s="6">
        <v>3191</v>
      </c>
      <c r="E269" s="6">
        <f>ROUND(+G269/'FY19 Tax Levies_Rates by Class'!D269*1000,-2)</f>
        <v>303800</v>
      </c>
      <c r="F269" s="6"/>
      <c r="G269" s="6">
        <v>4709</v>
      </c>
      <c r="H269" s="6"/>
      <c r="I269" s="7">
        <v>191</v>
      </c>
      <c r="J269" s="6">
        <v>31438</v>
      </c>
      <c r="K269" s="6"/>
      <c r="L269" s="33">
        <f t="shared" si="24"/>
        <v>0.751</v>
      </c>
      <c r="M269" s="7">
        <v>218</v>
      </c>
      <c r="N269" s="6">
        <v>202542</v>
      </c>
      <c r="O269" s="6"/>
      <c r="P269" s="33">
        <f t="shared" si="25"/>
        <v>1.2430000000000001</v>
      </c>
      <c r="Q269" s="7">
        <v>86</v>
      </c>
      <c r="R269" s="230">
        <f t="shared" si="26"/>
        <v>0.15</v>
      </c>
      <c r="S269" s="6">
        <f t="shared" si="22"/>
        <v>100318658</v>
      </c>
      <c r="T269" s="6">
        <f t="shared" si="23"/>
        <v>646311522</v>
      </c>
      <c r="U269" s="8">
        <v>47.44</v>
      </c>
      <c r="V269" s="6">
        <v>67</v>
      </c>
      <c r="W269" s="9">
        <v>101.73</v>
      </c>
    </row>
    <row r="270" spans="1:23" hidden="1">
      <c r="A270" s="5" t="s">
        <v>558</v>
      </c>
      <c r="B270" s="5" t="s">
        <v>559</v>
      </c>
      <c r="C270" s="5" t="s">
        <v>43</v>
      </c>
      <c r="D270" s="6">
        <v>1848</v>
      </c>
      <c r="E270" s="6">
        <f>ROUND(+G270/'FY19 Tax Levies_Rates by Class'!D270*1000,-2)</f>
        <v>275500</v>
      </c>
      <c r="F270" s="6"/>
      <c r="G270" s="6">
        <v>3965</v>
      </c>
      <c r="H270" s="6"/>
      <c r="I270" s="7">
        <v>251</v>
      </c>
      <c r="J270" s="6">
        <v>20769</v>
      </c>
      <c r="K270" s="6"/>
      <c r="L270" s="33">
        <f t="shared" si="24"/>
        <v>0.496</v>
      </c>
      <c r="M270" s="7">
        <v>318</v>
      </c>
      <c r="N270" s="6">
        <v>131615</v>
      </c>
      <c r="O270" s="6"/>
      <c r="P270" s="33">
        <f t="shared" si="25"/>
        <v>0.80800000000000005</v>
      </c>
      <c r="Q270" s="7">
        <v>201</v>
      </c>
      <c r="R270" s="230">
        <f t="shared" si="26"/>
        <v>0.191</v>
      </c>
      <c r="S270" s="6">
        <f t="shared" si="22"/>
        <v>38381112</v>
      </c>
      <c r="T270" s="6">
        <f t="shared" si="23"/>
        <v>243224520</v>
      </c>
      <c r="U270" s="8">
        <v>23.16</v>
      </c>
      <c r="V270" s="6">
        <v>80</v>
      </c>
      <c r="W270" s="9">
        <v>59.18</v>
      </c>
    </row>
    <row r="271" spans="1:23" hidden="1">
      <c r="A271" s="5" t="s">
        <v>560</v>
      </c>
      <c r="B271" s="5" t="s">
        <v>561</v>
      </c>
      <c r="C271" s="5" t="s">
        <v>14</v>
      </c>
      <c r="D271" s="6">
        <v>4300</v>
      </c>
      <c r="E271" s="6">
        <f>ROUND(+G271/'FY19 Tax Levies_Rates by Class'!D271*1000,-2)</f>
        <v>813000</v>
      </c>
      <c r="F271" s="6"/>
      <c r="G271" s="6">
        <v>15952</v>
      </c>
      <c r="H271" s="6"/>
      <c r="I271" s="7">
        <v>3</v>
      </c>
      <c r="J271" s="6">
        <v>196462</v>
      </c>
      <c r="K271" s="6"/>
      <c r="L271" s="33">
        <f t="shared" si="24"/>
        <v>4.6929999999999996</v>
      </c>
      <c r="M271" s="7">
        <v>3</v>
      </c>
      <c r="N271" s="6">
        <v>286472</v>
      </c>
      <c r="O271" s="6"/>
      <c r="P271" s="33">
        <f t="shared" si="25"/>
        <v>1.7589999999999999</v>
      </c>
      <c r="Q271" s="7">
        <v>50</v>
      </c>
      <c r="R271" s="230">
        <f t="shared" si="26"/>
        <v>8.1000000000000003E-2</v>
      </c>
      <c r="S271" s="6">
        <f t="shared" si="22"/>
        <v>844786600</v>
      </c>
      <c r="T271" s="6">
        <f t="shared" si="23"/>
        <v>1231829600</v>
      </c>
      <c r="U271" s="8">
        <v>15.82</v>
      </c>
      <c r="V271" s="6">
        <v>272</v>
      </c>
      <c r="W271" s="9">
        <v>55.68</v>
      </c>
    </row>
    <row r="272" spans="1:23" hidden="1">
      <c r="A272" s="5" t="s">
        <v>562</v>
      </c>
      <c r="B272" s="5" t="s">
        <v>563</v>
      </c>
      <c r="C272" s="5" t="s">
        <v>14</v>
      </c>
      <c r="D272" s="6">
        <v>7400</v>
      </c>
      <c r="E272" s="6">
        <f>ROUND(+G272/'FY19 Tax Levies_Rates by Class'!D272*1000,-2)</f>
        <v>309300</v>
      </c>
      <c r="F272" s="6"/>
      <c r="G272" s="6">
        <v>4974</v>
      </c>
      <c r="H272" s="6"/>
      <c r="I272" s="7">
        <v>174</v>
      </c>
      <c r="J272" s="6">
        <v>27141</v>
      </c>
      <c r="K272" s="6"/>
      <c r="L272" s="33">
        <f t="shared" si="24"/>
        <v>0.64800000000000002</v>
      </c>
      <c r="M272" s="7">
        <v>268</v>
      </c>
      <c r="N272" s="6">
        <v>84756</v>
      </c>
      <c r="O272" s="6"/>
      <c r="P272" s="33">
        <f t="shared" si="25"/>
        <v>0.52</v>
      </c>
      <c r="Q272" s="7">
        <v>314</v>
      </c>
      <c r="R272" s="230">
        <f t="shared" si="26"/>
        <v>0.183</v>
      </c>
      <c r="S272" s="6">
        <f t="shared" si="22"/>
        <v>200843400</v>
      </c>
      <c r="T272" s="6">
        <f t="shared" si="23"/>
        <v>627194400</v>
      </c>
      <c r="U272" s="8">
        <v>15.86</v>
      </c>
      <c r="V272" s="6">
        <v>467</v>
      </c>
      <c r="W272" s="9">
        <v>52.19</v>
      </c>
    </row>
    <row r="273" spans="1:23" hidden="1">
      <c r="A273" s="5" t="s">
        <v>564</v>
      </c>
      <c r="B273" s="5" t="s">
        <v>565</v>
      </c>
      <c r="C273" s="5" t="s">
        <v>38</v>
      </c>
      <c r="D273" s="6">
        <v>36805</v>
      </c>
      <c r="E273" s="6">
        <f>ROUND(+G273/'FY19 Tax Levies_Rates by Class'!D273*1000,-2)</f>
        <v>453400</v>
      </c>
      <c r="F273" s="6"/>
      <c r="G273" s="6">
        <v>5699</v>
      </c>
      <c r="H273" s="6"/>
      <c r="I273" s="7">
        <v>134</v>
      </c>
      <c r="J273" s="6">
        <v>53031</v>
      </c>
      <c r="K273" s="6"/>
      <c r="L273" s="33">
        <f t="shared" si="24"/>
        <v>1.2669999999999999</v>
      </c>
      <c r="M273" s="7">
        <v>69</v>
      </c>
      <c r="N273" s="6">
        <v>150480</v>
      </c>
      <c r="O273" s="6"/>
      <c r="P273" s="33">
        <f t="shared" si="25"/>
        <v>0.92400000000000004</v>
      </c>
      <c r="Q273" s="7">
        <v>155</v>
      </c>
      <c r="R273" s="230">
        <f t="shared" si="26"/>
        <v>0.107</v>
      </c>
      <c r="S273" s="6">
        <f t="shared" si="22"/>
        <v>1951805955</v>
      </c>
      <c r="T273" s="6">
        <f t="shared" si="23"/>
        <v>5538416400</v>
      </c>
      <c r="U273" s="8">
        <v>20.73</v>
      </c>
      <c r="V273" s="6">
        <v>1775</v>
      </c>
      <c r="W273" s="9">
        <v>183.57</v>
      </c>
    </row>
    <row r="274" spans="1:23" hidden="1">
      <c r="A274" s="5" t="s">
        <v>566</v>
      </c>
      <c r="B274" s="5" t="s">
        <v>567</v>
      </c>
      <c r="C274" s="5" t="s">
        <v>43</v>
      </c>
      <c r="D274" s="6">
        <v>1764</v>
      </c>
      <c r="E274" s="6">
        <f>ROUND(+G274/'FY19 Tax Levies_Rates by Class'!D274*1000,-2)</f>
        <v>248600</v>
      </c>
      <c r="F274" s="6"/>
      <c r="G274" s="6">
        <v>5783</v>
      </c>
      <c r="H274" s="6"/>
      <c r="I274" s="7">
        <v>126</v>
      </c>
      <c r="J274" s="6">
        <v>25261</v>
      </c>
      <c r="K274" s="6"/>
      <c r="L274" s="33">
        <f t="shared" si="24"/>
        <v>0.60299999999999998</v>
      </c>
      <c r="M274" s="7">
        <v>286</v>
      </c>
      <c r="N274" s="6">
        <v>128657</v>
      </c>
      <c r="O274" s="6"/>
      <c r="P274" s="33">
        <f t="shared" si="25"/>
        <v>0.79</v>
      </c>
      <c r="Q274" s="7">
        <v>206</v>
      </c>
      <c r="R274" s="230">
        <f t="shared" si="26"/>
        <v>0.22900000000000001</v>
      </c>
      <c r="S274" s="6">
        <f t="shared" si="22"/>
        <v>44560404</v>
      </c>
      <c r="T274" s="6">
        <f t="shared" si="23"/>
        <v>226950948</v>
      </c>
      <c r="U274" s="8">
        <v>26.52</v>
      </c>
      <c r="V274" s="6">
        <v>67</v>
      </c>
      <c r="W274" s="9">
        <v>41.8</v>
      </c>
    </row>
    <row r="275" spans="1:23" hidden="1">
      <c r="A275" s="40" t="s">
        <v>568</v>
      </c>
      <c r="B275" s="40" t="s">
        <v>569</v>
      </c>
      <c r="C275" s="40" t="s">
        <v>17</v>
      </c>
      <c r="D275" s="41">
        <v>18288</v>
      </c>
      <c r="E275" s="42" t="s">
        <v>737</v>
      </c>
      <c r="F275" s="41"/>
      <c r="G275" s="41" t="s">
        <v>60</v>
      </c>
      <c r="H275" s="41"/>
      <c r="I275" s="42" t="s">
        <v>737</v>
      </c>
      <c r="J275" s="41">
        <v>28835</v>
      </c>
      <c r="K275" s="41"/>
      <c r="L275" s="47">
        <f t="shared" si="24"/>
        <v>0.68899999999999995</v>
      </c>
      <c r="M275" s="48">
        <v>250</v>
      </c>
      <c r="N275" s="41">
        <v>115289</v>
      </c>
      <c r="O275" s="41"/>
      <c r="P275" s="47">
        <f t="shared" si="25"/>
        <v>0.70799999999999996</v>
      </c>
      <c r="Q275" s="48">
        <v>236</v>
      </c>
      <c r="R275" s="231" t="s">
        <v>737</v>
      </c>
      <c r="S275" s="41">
        <f t="shared" si="22"/>
        <v>527334480</v>
      </c>
      <c r="T275" s="41">
        <f t="shared" si="23"/>
        <v>2108405232</v>
      </c>
      <c r="U275" s="8">
        <v>7.9</v>
      </c>
      <c r="V275" s="6">
        <v>2315</v>
      </c>
      <c r="W275" s="9">
        <v>97.46</v>
      </c>
    </row>
    <row r="276" spans="1:23" hidden="1">
      <c r="A276" s="40" t="s">
        <v>570</v>
      </c>
      <c r="B276" s="40" t="s">
        <v>571</v>
      </c>
      <c r="C276" s="40" t="s">
        <v>14</v>
      </c>
      <c r="D276" s="41">
        <v>80318</v>
      </c>
      <c r="E276" s="42" t="s">
        <v>737</v>
      </c>
      <c r="F276" s="41"/>
      <c r="G276" s="41" t="s">
        <v>60</v>
      </c>
      <c r="H276" s="41"/>
      <c r="I276" s="42" t="s">
        <v>737</v>
      </c>
      <c r="J276" s="41">
        <v>36704</v>
      </c>
      <c r="K276" s="41"/>
      <c r="L276" s="47">
        <f t="shared" si="24"/>
        <v>0.877</v>
      </c>
      <c r="M276" s="48">
        <v>150</v>
      </c>
      <c r="N276" s="41">
        <v>154936</v>
      </c>
      <c r="O276" s="41"/>
      <c r="P276" s="47">
        <f t="shared" si="25"/>
        <v>0.95099999999999996</v>
      </c>
      <c r="Q276" s="48">
        <v>147</v>
      </c>
      <c r="R276" s="231" t="s">
        <v>737</v>
      </c>
      <c r="S276" s="41">
        <f t="shared" si="22"/>
        <v>2947991872</v>
      </c>
      <c r="T276" s="41">
        <f t="shared" si="23"/>
        <v>12444149648</v>
      </c>
      <c r="U276" s="8">
        <v>4.12</v>
      </c>
      <c r="V276" s="6">
        <v>19495</v>
      </c>
      <c r="W276" s="9">
        <v>106.14</v>
      </c>
    </row>
    <row r="277" spans="1:23" hidden="1">
      <c r="A277" s="5" t="s">
        <v>572</v>
      </c>
      <c r="B277" s="5" t="s">
        <v>573</v>
      </c>
      <c r="C277" s="5" t="s">
        <v>31</v>
      </c>
      <c r="D277" s="6">
        <v>17743</v>
      </c>
      <c r="E277" s="6">
        <f>ROUND(+G277/'FY19 Tax Levies_Rates by Class'!D277*1000,-2)</f>
        <v>256000</v>
      </c>
      <c r="F277" s="6"/>
      <c r="G277" s="6">
        <v>4544</v>
      </c>
      <c r="H277" s="6"/>
      <c r="I277" s="7">
        <v>210</v>
      </c>
      <c r="J277" s="6">
        <v>30266</v>
      </c>
      <c r="K277" s="6"/>
      <c r="L277" s="33">
        <f t="shared" si="24"/>
        <v>0.72299999999999998</v>
      </c>
      <c r="M277" s="7">
        <v>227</v>
      </c>
      <c r="N277" s="6">
        <v>85176</v>
      </c>
      <c r="O277" s="6"/>
      <c r="P277" s="33">
        <f t="shared" si="25"/>
        <v>0.52300000000000002</v>
      </c>
      <c r="Q277" s="7">
        <v>312</v>
      </c>
      <c r="R277" s="230">
        <f t="shared" si="26"/>
        <v>0.15</v>
      </c>
      <c r="S277" s="6">
        <f t="shared" si="22"/>
        <v>537009638</v>
      </c>
      <c r="T277" s="6">
        <f t="shared" si="23"/>
        <v>1511277768</v>
      </c>
      <c r="U277" s="8">
        <v>17.71</v>
      </c>
      <c r="V277" s="6">
        <v>1002</v>
      </c>
      <c r="W277" s="9">
        <v>104.68</v>
      </c>
    </row>
    <row r="278" spans="1:23" hidden="1">
      <c r="A278" s="5" t="s">
        <v>574</v>
      </c>
      <c r="B278" s="5" t="s">
        <v>575</v>
      </c>
      <c r="C278" s="5" t="s">
        <v>31</v>
      </c>
      <c r="D278" s="6">
        <v>6152</v>
      </c>
      <c r="E278" s="6">
        <f>ROUND(+G278/'FY19 Tax Levies_Rates by Class'!D278*1000,-2)</f>
        <v>299300</v>
      </c>
      <c r="F278" s="6"/>
      <c r="G278" s="6">
        <v>4881</v>
      </c>
      <c r="H278" s="6"/>
      <c r="I278" s="7">
        <v>185</v>
      </c>
      <c r="J278" s="6">
        <v>37605</v>
      </c>
      <c r="K278" s="6"/>
      <c r="L278" s="33">
        <f t="shared" si="24"/>
        <v>0.89800000000000002</v>
      </c>
      <c r="M278" s="7">
        <v>140</v>
      </c>
      <c r="N278" s="6">
        <v>116858</v>
      </c>
      <c r="O278" s="6"/>
      <c r="P278" s="33">
        <f t="shared" si="25"/>
        <v>0.71699999999999997</v>
      </c>
      <c r="Q278" s="7">
        <v>231</v>
      </c>
      <c r="R278" s="230">
        <f t="shared" si="26"/>
        <v>0.13</v>
      </c>
      <c r="S278" s="6">
        <f t="shared" si="22"/>
        <v>231345960</v>
      </c>
      <c r="T278" s="6">
        <f t="shared" si="23"/>
        <v>718910416</v>
      </c>
      <c r="U278" s="8">
        <v>28.15</v>
      </c>
      <c r="V278" s="6">
        <v>219</v>
      </c>
      <c r="W278" s="9">
        <v>78.44</v>
      </c>
    </row>
    <row r="279" spans="1:23" hidden="1">
      <c r="A279" s="5" t="s">
        <v>576</v>
      </c>
      <c r="B279" s="5" t="s">
        <v>577</v>
      </c>
      <c r="C279" s="5" t="s">
        <v>38</v>
      </c>
      <c r="D279" s="6">
        <v>10038</v>
      </c>
      <c r="E279" s="6">
        <f>ROUND(+G279/'FY19 Tax Levies_Rates by Class'!D279*1000,-2)</f>
        <v>613700</v>
      </c>
      <c r="F279" s="6"/>
      <c r="G279" s="6">
        <v>10274</v>
      </c>
      <c r="H279" s="6"/>
      <c r="I279" s="7">
        <v>26</v>
      </c>
      <c r="J279" s="6">
        <v>110329</v>
      </c>
      <c r="K279" s="6"/>
      <c r="L279" s="33">
        <f t="shared" si="24"/>
        <v>2.6360000000000001</v>
      </c>
      <c r="M279" s="7">
        <v>16</v>
      </c>
      <c r="N279" s="6">
        <v>246930</v>
      </c>
      <c r="O279" s="6"/>
      <c r="P279" s="33">
        <f t="shared" si="25"/>
        <v>1.516</v>
      </c>
      <c r="Q279" s="7">
        <v>62</v>
      </c>
      <c r="R279" s="230">
        <f t="shared" si="26"/>
        <v>9.2999999999999999E-2</v>
      </c>
      <c r="S279" s="6">
        <f t="shared" si="22"/>
        <v>1107482502</v>
      </c>
      <c r="T279" s="6">
        <f t="shared" si="23"/>
        <v>2478683340</v>
      </c>
      <c r="U279" s="8">
        <v>14.02</v>
      </c>
      <c r="V279" s="6">
        <v>716</v>
      </c>
      <c r="W279" s="9">
        <v>84.14</v>
      </c>
    </row>
    <row r="280" spans="1:23" hidden="1">
      <c r="A280" s="5" t="s">
        <v>578</v>
      </c>
      <c r="B280" s="5" t="s">
        <v>579</v>
      </c>
      <c r="C280" s="5" t="s">
        <v>38</v>
      </c>
      <c r="D280" s="6">
        <v>16865</v>
      </c>
      <c r="E280" s="6">
        <f>ROUND(+G280/'FY19 Tax Levies_Rates by Class'!D280*1000,-2)</f>
        <v>185400</v>
      </c>
      <c r="F280" s="6"/>
      <c r="G280" s="6">
        <v>3778</v>
      </c>
      <c r="H280" s="6"/>
      <c r="I280" s="7">
        <v>265</v>
      </c>
      <c r="J280" s="6">
        <v>19587</v>
      </c>
      <c r="K280" s="6"/>
      <c r="L280" s="33">
        <f t="shared" si="24"/>
        <v>0.46800000000000003</v>
      </c>
      <c r="M280" s="7">
        <v>326</v>
      </c>
      <c r="N280" s="6">
        <v>57978</v>
      </c>
      <c r="O280" s="6"/>
      <c r="P280" s="33">
        <f t="shared" si="25"/>
        <v>0.35599999999999998</v>
      </c>
      <c r="Q280" s="7">
        <v>345</v>
      </c>
      <c r="R280" s="230">
        <f t="shared" si="26"/>
        <v>0.193</v>
      </c>
      <c r="S280" s="6">
        <f t="shared" si="22"/>
        <v>330334755</v>
      </c>
      <c r="T280" s="6">
        <f t="shared" si="23"/>
        <v>977798970</v>
      </c>
      <c r="U280" s="8">
        <v>20.28</v>
      </c>
      <c r="V280" s="6">
        <v>832</v>
      </c>
      <c r="W280" s="9">
        <v>83.86</v>
      </c>
    </row>
    <row r="281" spans="1:23" hidden="1">
      <c r="A281" s="5" t="s">
        <v>580</v>
      </c>
      <c r="B281" s="5" t="s">
        <v>581</v>
      </c>
      <c r="C281" s="5" t="s">
        <v>23</v>
      </c>
      <c r="D281" s="6">
        <v>9737</v>
      </c>
      <c r="E281" s="6">
        <f>ROUND(+G281/'FY19 Tax Levies_Rates by Class'!D281*1000,-2)</f>
        <v>265300</v>
      </c>
      <c r="F281" s="6"/>
      <c r="G281" s="6">
        <v>4634</v>
      </c>
      <c r="H281" s="6"/>
      <c r="I281" s="7">
        <v>197</v>
      </c>
      <c r="J281" s="6">
        <v>35322</v>
      </c>
      <c r="K281" s="6"/>
      <c r="L281" s="33">
        <f t="shared" si="24"/>
        <v>0.84399999999999997</v>
      </c>
      <c r="M281" s="7">
        <v>161</v>
      </c>
      <c r="N281" s="6">
        <v>106332</v>
      </c>
      <c r="O281" s="6"/>
      <c r="P281" s="33">
        <f t="shared" si="25"/>
        <v>0.65300000000000002</v>
      </c>
      <c r="Q281" s="7">
        <v>262</v>
      </c>
      <c r="R281" s="230">
        <f t="shared" si="26"/>
        <v>0.13100000000000001</v>
      </c>
      <c r="S281" s="6">
        <f t="shared" si="22"/>
        <v>343930314</v>
      </c>
      <c r="T281" s="6">
        <f t="shared" si="23"/>
        <v>1035354684</v>
      </c>
      <c r="U281" s="8">
        <v>30.82</v>
      </c>
      <c r="V281" s="6">
        <v>316</v>
      </c>
      <c r="W281" s="9">
        <v>85</v>
      </c>
    </row>
    <row r="282" spans="1:23" hidden="1">
      <c r="A282" s="5" t="s">
        <v>582</v>
      </c>
      <c r="B282" s="5" t="s">
        <v>583</v>
      </c>
      <c r="C282" s="5" t="s">
        <v>38</v>
      </c>
      <c r="D282" s="6">
        <v>11810</v>
      </c>
      <c r="E282" s="6">
        <f>ROUND(+G282/'FY19 Tax Levies_Rates by Class'!D282*1000,-2)</f>
        <v>239000</v>
      </c>
      <c r="F282" s="6"/>
      <c r="G282" s="6">
        <v>3312</v>
      </c>
      <c r="H282" s="6"/>
      <c r="I282" s="7">
        <v>305</v>
      </c>
      <c r="J282" s="6">
        <v>26293</v>
      </c>
      <c r="K282" s="6"/>
      <c r="L282" s="33">
        <f t="shared" si="24"/>
        <v>0.628</v>
      </c>
      <c r="M282" s="7">
        <v>275</v>
      </c>
      <c r="N282" s="6">
        <v>82075</v>
      </c>
      <c r="O282" s="6"/>
      <c r="P282" s="33">
        <f t="shared" si="25"/>
        <v>0.504</v>
      </c>
      <c r="Q282" s="7">
        <v>318</v>
      </c>
      <c r="R282" s="230">
        <f t="shared" si="26"/>
        <v>0.126</v>
      </c>
      <c r="S282" s="6">
        <f t="shared" si="22"/>
        <v>310520330</v>
      </c>
      <c r="T282" s="6">
        <f t="shared" si="23"/>
        <v>969305750</v>
      </c>
      <c r="U282" s="8">
        <v>32.83</v>
      </c>
      <c r="V282" s="6">
        <v>360</v>
      </c>
      <c r="W282" s="9">
        <v>111.35</v>
      </c>
    </row>
    <row r="283" spans="1:23" hidden="1">
      <c r="A283" s="5" t="s">
        <v>584</v>
      </c>
      <c r="B283" s="5" t="s">
        <v>585</v>
      </c>
      <c r="C283" s="5" t="s">
        <v>23</v>
      </c>
      <c r="D283" s="6">
        <v>154341</v>
      </c>
      <c r="E283" s="6">
        <f>ROUND(+G283/'FY19 Tax Levies_Rates by Class'!D283*1000,-2)</f>
        <v>151400</v>
      </c>
      <c r="F283" s="6"/>
      <c r="G283" s="6">
        <v>2979</v>
      </c>
      <c r="H283" s="6"/>
      <c r="I283" s="7">
        <v>313</v>
      </c>
      <c r="J283" s="6">
        <v>14950</v>
      </c>
      <c r="K283" s="6"/>
      <c r="L283" s="33">
        <f t="shared" si="24"/>
        <v>0.35699999999999998</v>
      </c>
      <c r="M283" s="7">
        <v>346</v>
      </c>
      <c r="N283" s="6">
        <v>48716</v>
      </c>
      <c r="O283" s="6"/>
      <c r="P283" s="33">
        <f t="shared" si="25"/>
        <v>0.29899999999999999</v>
      </c>
      <c r="Q283" s="7">
        <v>350</v>
      </c>
      <c r="R283" s="230">
        <f t="shared" si="26"/>
        <v>0.19900000000000001</v>
      </c>
      <c r="S283" s="6">
        <f t="shared" si="22"/>
        <v>2307397950</v>
      </c>
      <c r="T283" s="6">
        <f t="shared" si="23"/>
        <v>7518876156</v>
      </c>
      <c r="U283" s="8">
        <v>31.87</v>
      </c>
      <c r="V283" s="6">
        <v>4843</v>
      </c>
      <c r="W283" s="9">
        <v>496.81</v>
      </c>
    </row>
    <row r="284" spans="1:23" hidden="1">
      <c r="A284" s="5" t="s">
        <v>586</v>
      </c>
      <c r="B284" s="5" t="s">
        <v>587</v>
      </c>
      <c r="C284" s="5" t="s">
        <v>38</v>
      </c>
      <c r="D284" s="6">
        <v>7992</v>
      </c>
      <c r="E284" s="6">
        <f>ROUND(+G284/'FY19 Tax Levies_Rates by Class'!D284*1000,-2)</f>
        <v>342600</v>
      </c>
      <c r="F284" s="6"/>
      <c r="G284" s="6">
        <v>5916</v>
      </c>
      <c r="H284" s="6"/>
      <c r="I284" s="7">
        <v>117</v>
      </c>
      <c r="J284" s="6">
        <v>42796</v>
      </c>
      <c r="K284" s="6"/>
      <c r="L284" s="33">
        <f t="shared" si="24"/>
        <v>1.022</v>
      </c>
      <c r="M284" s="7">
        <v>104</v>
      </c>
      <c r="N284" s="6">
        <v>129476</v>
      </c>
      <c r="O284" s="6"/>
      <c r="P284" s="33">
        <f t="shared" si="25"/>
        <v>0.79500000000000004</v>
      </c>
      <c r="Q284" s="7">
        <v>204</v>
      </c>
      <c r="R284" s="230">
        <f t="shared" si="26"/>
        <v>0.13800000000000001</v>
      </c>
      <c r="S284" s="6">
        <f t="shared" si="22"/>
        <v>342025632</v>
      </c>
      <c r="T284" s="6">
        <f t="shared" si="23"/>
        <v>1034772192</v>
      </c>
      <c r="U284" s="8">
        <v>30.63</v>
      </c>
      <c r="V284" s="6">
        <v>261</v>
      </c>
      <c r="W284" s="9">
        <v>106.58</v>
      </c>
    </row>
    <row r="285" spans="1:23" hidden="1">
      <c r="A285" s="5" t="s">
        <v>588</v>
      </c>
      <c r="B285" s="5" t="s">
        <v>589</v>
      </c>
      <c r="C285" s="5" t="s">
        <v>20</v>
      </c>
      <c r="D285" s="6">
        <v>1938</v>
      </c>
      <c r="E285" s="6">
        <f>ROUND(+G285/'FY19 Tax Levies_Rates by Class'!D285*1000,-2)</f>
        <v>523500</v>
      </c>
      <c r="F285" s="6"/>
      <c r="G285" s="6">
        <v>5303</v>
      </c>
      <c r="H285" s="6"/>
      <c r="I285" s="7">
        <v>159</v>
      </c>
      <c r="J285" s="6">
        <v>35392</v>
      </c>
      <c r="K285" s="6"/>
      <c r="L285" s="33">
        <f t="shared" si="24"/>
        <v>0.84599999999999997</v>
      </c>
      <c r="M285" s="7">
        <v>160</v>
      </c>
      <c r="N285" s="6">
        <v>446707</v>
      </c>
      <c r="O285" s="6"/>
      <c r="P285" s="33">
        <f t="shared" si="25"/>
        <v>2.742</v>
      </c>
      <c r="Q285" s="7">
        <v>23</v>
      </c>
      <c r="R285" s="230">
        <f t="shared" si="26"/>
        <v>0.15</v>
      </c>
      <c r="S285" s="6">
        <f t="shared" si="22"/>
        <v>68589696</v>
      </c>
      <c r="T285" s="6">
        <f t="shared" si="23"/>
        <v>865718166</v>
      </c>
      <c r="U285" s="8">
        <v>22.74</v>
      </c>
      <c r="V285" s="6">
        <v>85</v>
      </c>
      <c r="W285" s="9">
        <v>55.55</v>
      </c>
    </row>
    <row r="286" spans="1:23" hidden="1">
      <c r="A286" s="5" t="s">
        <v>590</v>
      </c>
      <c r="B286" s="5" t="s">
        <v>591</v>
      </c>
      <c r="C286" s="5" t="s">
        <v>14</v>
      </c>
      <c r="D286" s="6">
        <v>22002</v>
      </c>
      <c r="E286" s="6">
        <f>ROUND(+G286/'FY19 Tax Levies_Rates by Class'!D286*1000,-2)</f>
        <v>537300</v>
      </c>
      <c r="F286" s="6"/>
      <c r="G286" s="6">
        <v>6028</v>
      </c>
      <c r="H286" s="6"/>
      <c r="I286" s="7">
        <v>110</v>
      </c>
      <c r="J286" s="6">
        <v>41585</v>
      </c>
      <c r="K286" s="6"/>
      <c r="L286" s="33">
        <f t="shared" si="24"/>
        <v>0.99299999999999999</v>
      </c>
      <c r="M286" s="7">
        <v>114</v>
      </c>
      <c r="N286" s="6">
        <v>159620</v>
      </c>
      <c r="O286" s="6"/>
      <c r="P286" s="33">
        <f t="shared" si="25"/>
        <v>0.98</v>
      </c>
      <c r="Q286" s="7">
        <v>138</v>
      </c>
      <c r="R286" s="230">
        <f t="shared" si="26"/>
        <v>0.14499999999999999</v>
      </c>
      <c r="S286" s="6">
        <f t="shared" si="22"/>
        <v>914953170</v>
      </c>
      <c r="T286" s="6">
        <f t="shared" si="23"/>
        <v>3511959240</v>
      </c>
      <c r="U286" s="8">
        <v>6.02</v>
      </c>
      <c r="V286" s="6">
        <v>3655</v>
      </c>
      <c r="W286" s="9">
        <v>81.11</v>
      </c>
    </row>
    <row r="287" spans="1:23" hidden="1">
      <c r="A287" s="5" t="s">
        <v>592</v>
      </c>
      <c r="B287" s="5" t="s">
        <v>593</v>
      </c>
      <c r="C287" s="5" t="s">
        <v>54</v>
      </c>
      <c r="D287" s="6">
        <v>28431</v>
      </c>
      <c r="E287" s="6">
        <f>ROUND(+G287/'FY19 Tax Levies_Rates by Class'!D287*1000,-2)</f>
        <v>367500</v>
      </c>
      <c r="F287" s="6"/>
      <c r="G287" s="6">
        <v>5637</v>
      </c>
      <c r="H287" s="6"/>
      <c r="I287" s="7">
        <v>138</v>
      </c>
      <c r="J287" s="6">
        <v>32108</v>
      </c>
      <c r="K287" s="6"/>
      <c r="L287" s="33">
        <f t="shared" si="24"/>
        <v>0.76700000000000002</v>
      </c>
      <c r="M287" s="7">
        <v>210</v>
      </c>
      <c r="N287" s="6">
        <v>130311</v>
      </c>
      <c r="O287" s="6"/>
      <c r="P287" s="33">
        <f t="shared" si="25"/>
        <v>0.8</v>
      </c>
      <c r="Q287" s="7">
        <v>203</v>
      </c>
      <c r="R287" s="230">
        <f t="shared" si="26"/>
        <v>0.17599999999999999</v>
      </c>
      <c r="S287" s="6">
        <f t="shared" si="22"/>
        <v>912862548</v>
      </c>
      <c r="T287" s="6">
        <f t="shared" si="23"/>
        <v>3704872041</v>
      </c>
      <c r="U287" s="8">
        <v>16.09</v>
      </c>
      <c r="V287" s="6">
        <v>1767</v>
      </c>
      <c r="W287" s="9">
        <v>123.09</v>
      </c>
    </row>
    <row r="288" spans="1:23" hidden="1">
      <c r="A288" s="5" t="s">
        <v>594</v>
      </c>
      <c r="B288" s="5" t="s">
        <v>595</v>
      </c>
      <c r="C288" s="5" t="s">
        <v>14</v>
      </c>
      <c r="D288" s="6">
        <v>7125</v>
      </c>
      <c r="E288" s="6">
        <f>ROUND(+G288/'FY19 Tax Levies_Rates by Class'!D288*1000,-2)</f>
        <v>483500</v>
      </c>
      <c r="F288" s="6"/>
      <c r="G288" s="6">
        <v>9733</v>
      </c>
      <c r="H288" s="6"/>
      <c r="I288" s="7">
        <v>32</v>
      </c>
      <c r="J288" s="6">
        <v>67147</v>
      </c>
      <c r="K288" s="6"/>
      <c r="L288" s="33">
        <f t="shared" si="24"/>
        <v>1.6040000000000001</v>
      </c>
      <c r="M288" s="7">
        <v>36</v>
      </c>
      <c r="N288" s="6">
        <v>179505</v>
      </c>
      <c r="O288" s="6"/>
      <c r="P288" s="33">
        <f t="shared" si="25"/>
        <v>1.1020000000000001</v>
      </c>
      <c r="Q288" s="7">
        <v>115</v>
      </c>
      <c r="R288" s="230">
        <f t="shared" si="26"/>
        <v>0.14499999999999999</v>
      </c>
      <c r="S288" s="6">
        <f t="shared" si="22"/>
        <v>478422375</v>
      </c>
      <c r="T288" s="6">
        <f t="shared" si="23"/>
        <v>1278973125</v>
      </c>
      <c r="U288" s="8">
        <v>17.309999999999999</v>
      </c>
      <c r="V288" s="6">
        <v>412</v>
      </c>
      <c r="W288" s="9">
        <v>62.12</v>
      </c>
    </row>
    <row r="289" spans="1:23" hidden="1">
      <c r="A289" s="5" t="s">
        <v>596</v>
      </c>
      <c r="B289" s="5" t="s">
        <v>597</v>
      </c>
      <c r="C289" s="5" t="s">
        <v>38</v>
      </c>
      <c r="D289" s="6">
        <v>9514</v>
      </c>
      <c r="E289" s="6">
        <f>ROUND(+G289/'FY19 Tax Levies_Rates by Class'!D289*1000,-2)</f>
        <v>294600</v>
      </c>
      <c r="F289" s="6"/>
      <c r="G289" s="6">
        <v>5642</v>
      </c>
      <c r="H289" s="6"/>
      <c r="I289" s="7">
        <v>137</v>
      </c>
      <c r="J289" s="6">
        <v>42689</v>
      </c>
      <c r="K289" s="6"/>
      <c r="L289" s="33">
        <f t="shared" si="24"/>
        <v>1.02</v>
      </c>
      <c r="M289" s="7">
        <v>106</v>
      </c>
      <c r="N289" s="6">
        <v>126996</v>
      </c>
      <c r="O289" s="6"/>
      <c r="P289" s="33">
        <f t="shared" si="25"/>
        <v>0.78</v>
      </c>
      <c r="Q289" s="7">
        <v>207</v>
      </c>
      <c r="R289" s="230">
        <f t="shared" si="26"/>
        <v>0.13200000000000001</v>
      </c>
      <c r="S289" s="6">
        <f t="shared" si="22"/>
        <v>406143146</v>
      </c>
      <c r="T289" s="6">
        <f t="shared" si="23"/>
        <v>1208239944</v>
      </c>
      <c r="U289" s="8">
        <v>37.22</v>
      </c>
      <c r="V289" s="6">
        <v>256</v>
      </c>
      <c r="W289" s="9">
        <v>119.03</v>
      </c>
    </row>
    <row r="290" spans="1:23" hidden="1">
      <c r="A290" s="40" t="s">
        <v>598</v>
      </c>
      <c r="B290" s="40" t="s">
        <v>599</v>
      </c>
      <c r="C290" s="40" t="s">
        <v>14</v>
      </c>
      <c r="D290" s="41">
        <v>18874</v>
      </c>
      <c r="E290" s="42" t="s">
        <v>737</v>
      </c>
      <c r="F290" s="41"/>
      <c r="G290" s="41" t="s">
        <v>60</v>
      </c>
      <c r="H290" s="41"/>
      <c r="I290" s="42" t="s">
        <v>737</v>
      </c>
      <c r="J290" s="41">
        <v>115416</v>
      </c>
      <c r="K290" s="41"/>
      <c r="L290" s="47">
        <f t="shared" si="24"/>
        <v>2.7570000000000001</v>
      </c>
      <c r="M290" s="48">
        <v>10</v>
      </c>
      <c r="N290" s="41">
        <v>240299</v>
      </c>
      <c r="O290" s="41"/>
      <c r="P290" s="47">
        <f t="shared" si="25"/>
        <v>1.4750000000000001</v>
      </c>
      <c r="Q290" s="48">
        <v>66</v>
      </c>
      <c r="R290" s="231" t="s">
        <v>737</v>
      </c>
      <c r="S290" s="41">
        <f t="shared" si="22"/>
        <v>2178361584</v>
      </c>
      <c r="T290" s="41">
        <f t="shared" si="23"/>
        <v>4535403326</v>
      </c>
      <c r="U290" s="16">
        <v>24.27</v>
      </c>
      <c r="V290" s="6">
        <v>778</v>
      </c>
      <c r="W290" s="9">
        <v>145.44</v>
      </c>
    </row>
    <row r="291" spans="1:23" hidden="1">
      <c r="A291" s="5" t="s">
        <v>600</v>
      </c>
      <c r="B291" s="5" t="s">
        <v>601</v>
      </c>
      <c r="C291" s="5" t="s">
        <v>43</v>
      </c>
      <c r="D291" s="6">
        <v>3657</v>
      </c>
      <c r="E291" s="6">
        <f>ROUND(+G291/'FY19 Tax Levies_Rates by Class'!D291*1000,-2)</f>
        <v>290300</v>
      </c>
      <c r="F291" s="6"/>
      <c r="G291" s="6">
        <v>4451</v>
      </c>
      <c r="H291" s="6"/>
      <c r="I291" s="7">
        <v>218</v>
      </c>
      <c r="J291" s="6">
        <v>29966</v>
      </c>
      <c r="K291" s="6"/>
      <c r="L291" s="33">
        <f t="shared" si="24"/>
        <v>0.71599999999999997</v>
      </c>
      <c r="M291" s="7">
        <v>231</v>
      </c>
      <c r="N291" s="6">
        <v>94383</v>
      </c>
      <c r="O291" s="6"/>
      <c r="P291" s="33">
        <f t="shared" si="25"/>
        <v>0.57899999999999996</v>
      </c>
      <c r="Q291" s="7">
        <v>294</v>
      </c>
      <c r="R291" s="230">
        <f t="shared" si="26"/>
        <v>0.14899999999999999</v>
      </c>
      <c r="S291" s="6">
        <f t="shared" si="22"/>
        <v>109585662</v>
      </c>
      <c r="T291" s="6">
        <f t="shared" si="23"/>
        <v>345158631</v>
      </c>
      <c r="U291" s="8">
        <v>14.23</v>
      </c>
      <c r="V291" s="6">
        <v>257</v>
      </c>
      <c r="W291" s="9">
        <v>46.21</v>
      </c>
    </row>
    <row r="292" spans="1:23" hidden="1">
      <c r="A292" s="5" t="s">
        <v>602</v>
      </c>
      <c r="B292" s="5" t="s">
        <v>603</v>
      </c>
      <c r="C292" s="5" t="s">
        <v>38</v>
      </c>
      <c r="D292" s="6">
        <v>9272</v>
      </c>
      <c r="E292" s="6">
        <f>ROUND(+G292/'FY19 Tax Levies_Rates by Class'!D292*1000,-2)</f>
        <v>363800</v>
      </c>
      <c r="F292" s="6"/>
      <c r="G292" s="6">
        <v>6010</v>
      </c>
      <c r="H292" s="6"/>
      <c r="I292" s="7">
        <v>113</v>
      </c>
      <c r="J292" s="6">
        <v>48386</v>
      </c>
      <c r="K292" s="6"/>
      <c r="L292" s="33">
        <f t="shared" si="24"/>
        <v>1.1559999999999999</v>
      </c>
      <c r="M292" s="7">
        <v>86</v>
      </c>
      <c r="N292" s="6">
        <v>142003</v>
      </c>
      <c r="O292" s="6"/>
      <c r="P292" s="33">
        <f t="shared" si="25"/>
        <v>0.872</v>
      </c>
      <c r="Q292" s="7">
        <v>170</v>
      </c>
      <c r="R292" s="230">
        <f t="shared" si="26"/>
        <v>0.124</v>
      </c>
      <c r="S292" s="6">
        <f t="shared" si="22"/>
        <v>448634992</v>
      </c>
      <c r="T292" s="6">
        <f t="shared" si="23"/>
        <v>1316651816</v>
      </c>
      <c r="U292" s="8">
        <v>32.409999999999997</v>
      </c>
      <c r="V292" s="6">
        <v>286</v>
      </c>
      <c r="W292" s="9">
        <v>110.3</v>
      </c>
    </row>
    <row r="293" spans="1:23" hidden="1">
      <c r="A293" s="5" t="s">
        <v>604</v>
      </c>
      <c r="B293" s="5" t="s">
        <v>605</v>
      </c>
      <c r="C293" s="5" t="s">
        <v>28</v>
      </c>
      <c r="D293" s="6">
        <v>14477</v>
      </c>
      <c r="E293" s="6">
        <f>ROUND(+G293/'FY19 Tax Levies_Rates by Class'!D293*1000,-2)</f>
        <v>593600</v>
      </c>
      <c r="F293" s="6"/>
      <c r="G293" s="6">
        <v>9022</v>
      </c>
      <c r="H293" s="6"/>
      <c r="I293" s="7">
        <v>36</v>
      </c>
      <c r="J293" s="6">
        <v>67570</v>
      </c>
      <c r="K293" s="6"/>
      <c r="L293" s="33">
        <f t="shared" si="24"/>
        <v>1.6140000000000001</v>
      </c>
      <c r="M293" s="7">
        <v>35</v>
      </c>
      <c r="N293" s="6">
        <v>186624</v>
      </c>
      <c r="O293" s="6"/>
      <c r="P293" s="33">
        <f t="shared" si="25"/>
        <v>1.1459999999999999</v>
      </c>
      <c r="Q293" s="7">
        <v>102</v>
      </c>
      <c r="R293" s="230">
        <f t="shared" si="26"/>
        <v>0.13400000000000001</v>
      </c>
      <c r="S293" s="6">
        <f t="shared" si="22"/>
        <v>978210890</v>
      </c>
      <c r="T293" s="6">
        <f t="shared" si="23"/>
        <v>2701755648</v>
      </c>
      <c r="U293" s="8">
        <v>3.02</v>
      </c>
      <c r="V293" s="6">
        <v>4794</v>
      </c>
      <c r="W293" s="9">
        <v>46.28</v>
      </c>
    </row>
    <row r="294" spans="1:23" hidden="1">
      <c r="A294" s="5" t="s">
        <v>606</v>
      </c>
      <c r="B294" s="5" t="s">
        <v>607</v>
      </c>
      <c r="C294" s="5" t="s">
        <v>17</v>
      </c>
      <c r="D294" s="6">
        <v>16387</v>
      </c>
      <c r="E294" s="6">
        <f>ROUND(+G294/'FY19 Tax Levies_Rates by Class'!D294*1000,-2)</f>
        <v>287600</v>
      </c>
      <c r="F294" s="6"/>
      <c r="G294" s="6">
        <v>4044</v>
      </c>
      <c r="H294" s="6"/>
      <c r="I294" s="7">
        <v>242</v>
      </c>
      <c r="J294" s="6">
        <v>32374</v>
      </c>
      <c r="K294" s="6"/>
      <c r="L294" s="33">
        <f t="shared" si="24"/>
        <v>0.77300000000000002</v>
      </c>
      <c r="M294" s="7">
        <v>207</v>
      </c>
      <c r="N294" s="6">
        <v>129134</v>
      </c>
      <c r="O294" s="6"/>
      <c r="P294" s="33">
        <f t="shared" si="25"/>
        <v>0.79300000000000004</v>
      </c>
      <c r="Q294" s="7">
        <v>205</v>
      </c>
      <c r="R294" s="230">
        <f t="shared" si="26"/>
        <v>0.125</v>
      </c>
      <c r="S294" s="6">
        <f t="shared" si="22"/>
        <v>530512738</v>
      </c>
      <c r="T294" s="6">
        <f t="shared" si="23"/>
        <v>2116118858</v>
      </c>
      <c r="U294" s="8">
        <v>22.69</v>
      </c>
      <c r="V294" s="6">
        <v>722</v>
      </c>
      <c r="W294" s="9">
        <v>120.89</v>
      </c>
    </row>
    <row r="295" spans="1:23" hidden="1">
      <c r="A295" s="5" t="s">
        <v>608</v>
      </c>
      <c r="B295" s="5" t="s">
        <v>609</v>
      </c>
      <c r="C295" s="5" t="s">
        <v>17</v>
      </c>
      <c r="D295" s="6">
        <v>56789</v>
      </c>
      <c r="E295" s="6">
        <f>ROUND(+G295/'FY19 Tax Levies_Rates by Class'!D295*1000,-2)</f>
        <v>263500</v>
      </c>
      <c r="F295" s="6"/>
      <c r="G295" s="6">
        <v>4153</v>
      </c>
      <c r="H295" s="6"/>
      <c r="I295" s="7">
        <v>232</v>
      </c>
      <c r="J295" s="6">
        <v>24396</v>
      </c>
      <c r="K295" s="6"/>
      <c r="L295" s="33">
        <f t="shared" si="24"/>
        <v>0.58299999999999996</v>
      </c>
      <c r="M295" s="7">
        <v>294</v>
      </c>
      <c r="N295" s="6">
        <v>84893</v>
      </c>
      <c r="O295" s="6"/>
      <c r="P295" s="33">
        <f t="shared" si="25"/>
        <v>0.52100000000000002</v>
      </c>
      <c r="Q295" s="7">
        <v>313</v>
      </c>
      <c r="R295" s="230">
        <f t="shared" si="26"/>
        <v>0.17</v>
      </c>
      <c r="S295" s="6">
        <f t="shared" si="22"/>
        <v>1385424444</v>
      </c>
      <c r="T295" s="6">
        <f t="shared" si="23"/>
        <v>4820988577</v>
      </c>
      <c r="U295" s="8">
        <v>46.7</v>
      </c>
      <c r="V295" s="6">
        <v>1216</v>
      </c>
      <c r="W295" s="9">
        <v>262.83999999999997</v>
      </c>
    </row>
    <row r="296" spans="1:23" hidden="1">
      <c r="A296" s="5" t="s">
        <v>610</v>
      </c>
      <c r="B296" s="5" t="s">
        <v>611</v>
      </c>
      <c r="C296" s="5" t="s">
        <v>38</v>
      </c>
      <c r="D296" s="6">
        <v>8176</v>
      </c>
      <c r="E296" s="6">
        <f>ROUND(+G296/'FY19 Tax Levies_Rates by Class'!D296*1000,-2)</f>
        <v>210000</v>
      </c>
      <c r="F296" s="6"/>
      <c r="G296" s="6">
        <v>3620</v>
      </c>
      <c r="H296" s="6"/>
      <c r="I296" s="7">
        <v>283</v>
      </c>
      <c r="J296" s="6">
        <v>24417</v>
      </c>
      <c r="K296" s="6"/>
      <c r="L296" s="33">
        <f t="shared" si="24"/>
        <v>0.58299999999999996</v>
      </c>
      <c r="M296" s="7">
        <v>293</v>
      </c>
      <c r="N296" s="6">
        <v>72209</v>
      </c>
      <c r="O296" s="6"/>
      <c r="P296" s="33">
        <f t="shared" si="25"/>
        <v>0.443</v>
      </c>
      <c r="Q296" s="7">
        <v>330</v>
      </c>
      <c r="R296" s="230">
        <f t="shared" si="26"/>
        <v>0.14799999999999999</v>
      </c>
      <c r="S296" s="6">
        <f t="shared" si="22"/>
        <v>199633392</v>
      </c>
      <c r="T296" s="6">
        <f t="shared" si="23"/>
        <v>590380784</v>
      </c>
      <c r="U296" s="8">
        <v>31.88</v>
      </c>
      <c r="V296" s="6">
        <v>256</v>
      </c>
      <c r="W296" s="9">
        <v>100.51</v>
      </c>
    </row>
    <row r="297" spans="1:23" hidden="1">
      <c r="A297" s="5" t="s">
        <v>612</v>
      </c>
      <c r="B297" s="5" t="s">
        <v>613</v>
      </c>
      <c r="C297" s="5" t="s">
        <v>14</v>
      </c>
      <c r="D297" s="6">
        <v>30915</v>
      </c>
      <c r="E297" s="6">
        <f>ROUND(+G297/'FY19 Tax Levies_Rates by Class'!D297*1000,-2)</f>
        <v>405000</v>
      </c>
      <c r="F297" s="6"/>
      <c r="G297" s="6">
        <v>6415</v>
      </c>
      <c r="H297" s="6"/>
      <c r="I297" s="7">
        <v>94</v>
      </c>
      <c r="J297" s="6">
        <v>37231</v>
      </c>
      <c r="K297" s="6"/>
      <c r="L297" s="33">
        <f t="shared" si="24"/>
        <v>0.88900000000000001</v>
      </c>
      <c r="M297" s="7">
        <v>144</v>
      </c>
      <c r="N297" s="6">
        <v>141262</v>
      </c>
      <c r="O297" s="6"/>
      <c r="P297" s="33">
        <f t="shared" si="25"/>
        <v>0.86699999999999999</v>
      </c>
      <c r="Q297" s="7">
        <v>173</v>
      </c>
      <c r="R297" s="230">
        <f t="shared" si="26"/>
        <v>0.17199999999999999</v>
      </c>
      <c r="S297" s="6">
        <f t="shared" si="22"/>
        <v>1150996365</v>
      </c>
      <c r="T297" s="6">
        <f t="shared" si="23"/>
        <v>4367114730</v>
      </c>
      <c r="U297" s="8">
        <v>20.7</v>
      </c>
      <c r="V297" s="6">
        <v>1493</v>
      </c>
      <c r="W297" s="9">
        <v>163.53</v>
      </c>
    </row>
    <row r="298" spans="1:23" hidden="1">
      <c r="A298" s="40" t="s">
        <v>614</v>
      </c>
      <c r="B298" s="40" t="s">
        <v>615</v>
      </c>
      <c r="C298" s="40" t="s">
        <v>146</v>
      </c>
      <c r="D298" s="41">
        <v>4099</v>
      </c>
      <c r="E298" s="42" t="s">
        <v>737</v>
      </c>
      <c r="F298" s="41"/>
      <c r="G298" s="41" t="s">
        <v>60</v>
      </c>
      <c r="H298" s="41"/>
      <c r="I298" s="42" t="s">
        <v>737</v>
      </c>
      <c r="J298" s="41">
        <v>23539</v>
      </c>
      <c r="K298" s="41"/>
      <c r="L298" s="47">
        <f t="shared" si="24"/>
        <v>0.56200000000000006</v>
      </c>
      <c r="M298" s="48">
        <v>298</v>
      </c>
      <c r="N298" s="41">
        <v>661763</v>
      </c>
      <c r="O298" s="41"/>
      <c r="P298" s="47">
        <f t="shared" si="25"/>
        <v>4.0620000000000003</v>
      </c>
      <c r="Q298" s="48">
        <v>13</v>
      </c>
      <c r="R298" s="231" t="s">
        <v>737</v>
      </c>
      <c r="S298" s="41">
        <f t="shared" si="22"/>
        <v>96486361</v>
      </c>
      <c r="T298" s="41">
        <f t="shared" si="23"/>
        <v>2712566537</v>
      </c>
      <c r="U298" s="8">
        <v>6.54</v>
      </c>
      <c r="V298" s="6">
        <v>627</v>
      </c>
      <c r="W298" s="9">
        <v>26.05</v>
      </c>
    </row>
    <row r="299" spans="1:23" hidden="1">
      <c r="A299" s="5" t="s">
        <v>616</v>
      </c>
      <c r="B299" s="5" t="s">
        <v>617</v>
      </c>
      <c r="C299" s="5" t="s">
        <v>23</v>
      </c>
      <c r="D299" s="6">
        <v>496</v>
      </c>
      <c r="E299" s="6">
        <f>ROUND(+G299/'FY19 Tax Levies_Rates by Class'!D299*1000,-2)</f>
        <v>299200</v>
      </c>
      <c r="F299" s="6"/>
      <c r="G299" s="6">
        <v>2534</v>
      </c>
      <c r="H299" s="6"/>
      <c r="I299" s="7">
        <v>323</v>
      </c>
      <c r="J299" s="6">
        <v>22425</v>
      </c>
      <c r="K299" s="6"/>
      <c r="L299" s="33">
        <f t="shared" si="24"/>
        <v>0.53600000000000003</v>
      </c>
      <c r="M299" s="7">
        <v>303</v>
      </c>
      <c r="N299" s="6">
        <v>419469</v>
      </c>
      <c r="O299" s="6"/>
      <c r="P299" s="33">
        <f t="shared" si="25"/>
        <v>2.5750000000000002</v>
      </c>
      <c r="Q299" s="7">
        <v>28</v>
      </c>
      <c r="R299" s="230">
        <f t="shared" si="26"/>
        <v>0.113</v>
      </c>
      <c r="S299" s="6">
        <f t="shared" si="22"/>
        <v>11122800</v>
      </c>
      <c r="T299" s="6">
        <f t="shared" si="23"/>
        <v>208056624</v>
      </c>
      <c r="U299" s="8">
        <v>31.56</v>
      </c>
      <c r="V299" s="6">
        <v>16</v>
      </c>
      <c r="W299" s="9">
        <v>41.97</v>
      </c>
    </row>
    <row r="300" spans="1:23" hidden="1">
      <c r="A300" s="5" t="s">
        <v>618</v>
      </c>
      <c r="B300" s="5" t="s">
        <v>619</v>
      </c>
      <c r="C300" s="5" t="s">
        <v>28</v>
      </c>
      <c r="D300" s="6">
        <v>6529</v>
      </c>
      <c r="E300" s="6">
        <f>ROUND(+G300/'FY19 Tax Levies_Rates by Class'!D300*1000,-2)</f>
        <v>599900</v>
      </c>
      <c r="F300" s="6"/>
      <c r="G300" s="6">
        <v>10199</v>
      </c>
      <c r="H300" s="6"/>
      <c r="I300" s="7">
        <v>27</v>
      </c>
      <c r="J300" s="6">
        <v>77781</v>
      </c>
      <c r="K300" s="6"/>
      <c r="L300" s="33">
        <f t="shared" si="24"/>
        <v>1.8580000000000001</v>
      </c>
      <c r="M300" s="7">
        <v>27</v>
      </c>
      <c r="N300" s="6">
        <v>206239</v>
      </c>
      <c r="O300" s="6"/>
      <c r="P300" s="33">
        <f t="shared" si="25"/>
        <v>1.266</v>
      </c>
      <c r="Q300" s="7">
        <v>84</v>
      </c>
      <c r="R300" s="230">
        <f t="shared" si="26"/>
        <v>0.13100000000000001</v>
      </c>
      <c r="S300" s="6">
        <f t="shared" si="22"/>
        <v>507832149</v>
      </c>
      <c r="T300" s="6">
        <f t="shared" si="23"/>
        <v>1346534431</v>
      </c>
      <c r="U300" s="8">
        <v>11.92</v>
      </c>
      <c r="V300" s="6">
        <v>548</v>
      </c>
      <c r="W300" s="9">
        <v>60.64</v>
      </c>
    </row>
    <row r="301" spans="1:23" hidden="1">
      <c r="A301" s="5" t="s">
        <v>620</v>
      </c>
      <c r="B301" s="5" t="s">
        <v>621</v>
      </c>
      <c r="C301" s="5" t="s">
        <v>14</v>
      </c>
      <c r="D301" s="6">
        <v>9515</v>
      </c>
      <c r="E301" s="6">
        <f>ROUND(+G301/'FY19 Tax Levies_Rates by Class'!D301*1000,-2)</f>
        <v>273300</v>
      </c>
      <c r="F301" s="6"/>
      <c r="G301" s="6">
        <v>5283</v>
      </c>
      <c r="H301" s="6"/>
      <c r="I301" s="7">
        <v>160</v>
      </c>
      <c r="J301" s="6">
        <v>30836</v>
      </c>
      <c r="K301" s="6"/>
      <c r="L301" s="33">
        <f t="shared" si="24"/>
        <v>0.73699999999999999</v>
      </c>
      <c r="M301" s="7">
        <v>222</v>
      </c>
      <c r="N301" s="6">
        <v>88043</v>
      </c>
      <c r="O301" s="6"/>
      <c r="P301" s="33">
        <f t="shared" si="25"/>
        <v>0.54</v>
      </c>
      <c r="Q301" s="7">
        <v>308</v>
      </c>
      <c r="R301" s="230">
        <f t="shared" si="26"/>
        <v>0.17100000000000001</v>
      </c>
      <c r="S301" s="6">
        <f t="shared" si="22"/>
        <v>293404540</v>
      </c>
      <c r="T301" s="6">
        <f t="shared" si="23"/>
        <v>837729145</v>
      </c>
      <c r="U301" s="8">
        <v>32.799999999999997</v>
      </c>
      <c r="V301" s="6">
        <v>290</v>
      </c>
      <c r="W301" s="9">
        <v>94.9</v>
      </c>
    </row>
    <row r="302" spans="1:23" hidden="1">
      <c r="A302" s="40" t="s">
        <v>622</v>
      </c>
      <c r="B302" s="40" t="s">
        <v>623</v>
      </c>
      <c r="C302" s="40" t="s">
        <v>59</v>
      </c>
      <c r="D302" s="41">
        <v>2007</v>
      </c>
      <c r="E302" s="42" t="s">
        <v>737</v>
      </c>
      <c r="F302" s="41"/>
      <c r="G302" s="41" t="s">
        <v>60</v>
      </c>
      <c r="H302" s="41"/>
      <c r="I302" s="42" t="s">
        <v>737</v>
      </c>
      <c r="J302" s="41">
        <v>37152</v>
      </c>
      <c r="K302" s="41"/>
      <c r="L302" s="47">
        <f t="shared" si="24"/>
        <v>0.88800000000000001</v>
      </c>
      <c r="M302" s="48">
        <v>146</v>
      </c>
      <c r="N302" s="41">
        <v>1091149</v>
      </c>
      <c r="O302" s="41"/>
      <c r="P302" s="47">
        <f t="shared" si="25"/>
        <v>6.6980000000000004</v>
      </c>
      <c r="Q302" s="48">
        <v>6</v>
      </c>
      <c r="R302" s="231" t="s">
        <v>737</v>
      </c>
      <c r="S302" s="41">
        <f t="shared" si="22"/>
        <v>74564064</v>
      </c>
      <c r="T302" s="41">
        <f t="shared" si="23"/>
        <v>2189936043</v>
      </c>
      <c r="U302" s="8">
        <v>20.96</v>
      </c>
      <c r="V302" s="6">
        <v>96</v>
      </c>
      <c r="W302" s="9">
        <v>59.78</v>
      </c>
    </row>
    <row r="303" spans="1:23" hidden="1">
      <c r="A303" s="5" t="s">
        <v>624</v>
      </c>
      <c r="B303" s="5" t="s">
        <v>625</v>
      </c>
      <c r="C303" s="5" t="s">
        <v>14</v>
      </c>
      <c r="D303" s="6">
        <v>12267</v>
      </c>
      <c r="E303" s="6">
        <f>ROUND(+G303/'FY19 Tax Levies_Rates by Class'!D303*1000,-2)</f>
        <v>370100</v>
      </c>
      <c r="F303" s="6"/>
      <c r="G303" s="6">
        <v>6265</v>
      </c>
      <c r="H303" s="6"/>
      <c r="I303" s="7">
        <v>103</v>
      </c>
      <c r="J303" s="6">
        <v>40962</v>
      </c>
      <c r="K303" s="6"/>
      <c r="L303" s="33">
        <f t="shared" si="24"/>
        <v>0.97899999999999998</v>
      </c>
      <c r="M303" s="7">
        <v>116</v>
      </c>
      <c r="N303" s="6">
        <v>123250</v>
      </c>
      <c r="O303" s="6"/>
      <c r="P303" s="33">
        <f t="shared" si="25"/>
        <v>0.75700000000000001</v>
      </c>
      <c r="Q303" s="7">
        <v>221</v>
      </c>
      <c r="R303" s="230">
        <f t="shared" si="26"/>
        <v>0.153</v>
      </c>
      <c r="S303" s="6">
        <f t="shared" si="22"/>
        <v>502480854</v>
      </c>
      <c r="T303" s="6">
        <f t="shared" si="23"/>
        <v>1511907750</v>
      </c>
      <c r="U303" s="8">
        <v>16.77</v>
      </c>
      <c r="V303" s="6">
        <v>731</v>
      </c>
      <c r="W303" s="9">
        <v>86.86</v>
      </c>
    </row>
    <row r="304" spans="1:23" hidden="1">
      <c r="A304" s="5" t="s">
        <v>626</v>
      </c>
      <c r="B304" s="5" t="s">
        <v>627</v>
      </c>
      <c r="C304" s="5" t="s">
        <v>20</v>
      </c>
      <c r="D304" s="6">
        <v>325</v>
      </c>
      <c r="E304" s="6">
        <f>ROUND(+G304/'FY19 Tax Levies_Rates by Class'!D304*1000,-2)</f>
        <v>518600</v>
      </c>
      <c r="F304" s="6"/>
      <c r="G304" s="6">
        <v>3480</v>
      </c>
      <c r="H304" s="6"/>
      <c r="I304" s="7">
        <v>294</v>
      </c>
      <c r="J304" s="6">
        <v>24680</v>
      </c>
      <c r="K304" s="6"/>
      <c r="L304" s="33">
        <f t="shared" si="24"/>
        <v>0.59</v>
      </c>
      <c r="M304" s="7">
        <v>292</v>
      </c>
      <c r="N304" s="6">
        <v>599093</v>
      </c>
      <c r="O304" s="6"/>
      <c r="P304" s="33">
        <f t="shared" si="25"/>
        <v>3.6779999999999999</v>
      </c>
      <c r="Q304" s="7">
        <v>16</v>
      </c>
      <c r="R304" s="230">
        <f t="shared" si="26"/>
        <v>0.14099999999999999</v>
      </c>
      <c r="S304" s="6">
        <f t="shared" si="22"/>
        <v>8021000</v>
      </c>
      <c r="T304" s="6">
        <f t="shared" si="23"/>
        <v>194705225</v>
      </c>
      <c r="U304" s="8">
        <v>18.649999999999999</v>
      </c>
      <c r="V304" s="6">
        <v>17</v>
      </c>
      <c r="W304" s="9">
        <v>27.32</v>
      </c>
    </row>
    <row r="305" spans="1:23" hidden="1">
      <c r="A305" s="5" t="s">
        <v>628</v>
      </c>
      <c r="B305" s="5" t="s">
        <v>629</v>
      </c>
      <c r="C305" s="5" t="s">
        <v>38</v>
      </c>
      <c r="D305" s="6">
        <v>7725</v>
      </c>
      <c r="E305" s="6">
        <f>ROUND(+G305/'FY19 Tax Levies_Rates by Class'!D305*1000,-2)</f>
        <v>421100</v>
      </c>
      <c r="F305" s="6"/>
      <c r="G305" s="6">
        <v>7289</v>
      </c>
      <c r="H305" s="6"/>
      <c r="I305" s="7">
        <v>65</v>
      </c>
      <c r="J305" s="6">
        <v>51892</v>
      </c>
      <c r="K305" s="6"/>
      <c r="L305" s="33">
        <f t="shared" si="24"/>
        <v>1.24</v>
      </c>
      <c r="M305" s="7">
        <v>72</v>
      </c>
      <c r="N305" s="6">
        <v>136269</v>
      </c>
      <c r="O305" s="6"/>
      <c r="P305" s="33">
        <f t="shared" si="25"/>
        <v>0.83699999999999997</v>
      </c>
      <c r="Q305" s="7">
        <v>190</v>
      </c>
      <c r="R305" s="230">
        <f t="shared" si="26"/>
        <v>0.14000000000000001</v>
      </c>
      <c r="S305" s="6">
        <f t="shared" si="22"/>
        <v>400865700</v>
      </c>
      <c r="T305" s="6">
        <f t="shared" si="23"/>
        <v>1052678025</v>
      </c>
      <c r="U305" s="8">
        <v>21.57</v>
      </c>
      <c r="V305" s="6">
        <v>358</v>
      </c>
      <c r="W305" s="9">
        <v>80.349999999999994</v>
      </c>
    </row>
    <row r="306" spans="1:23" hidden="1">
      <c r="A306" s="5" t="s">
        <v>630</v>
      </c>
      <c r="B306" s="5" t="s">
        <v>631</v>
      </c>
      <c r="C306" s="5" t="s">
        <v>38</v>
      </c>
      <c r="D306" s="6">
        <v>13892</v>
      </c>
      <c r="E306" s="6">
        <f>ROUND(+G306/'FY19 Tax Levies_Rates by Class'!D306*1000,-2)</f>
        <v>314100</v>
      </c>
      <c r="F306" s="6"/>
      <c r="G306" s="6">
        <v>5450</v>
      </c>
      <c r="H306" s="6"/>
      <c r="I306" s="7">
        <v>147</v>
      </c>
      <c r="J306" s="6">
        <v>34626</v>
      </c>
      <c r="K306" s="6"/>
      <c r="L306" s="33">
        <f t="shared" si="24"/>
        <v>0.82699999999999996</v>
      </c>
      <c r="M306" s="7">
        <v>173</v>
      </c>
      <c r="N306" s="6">
        <v>113377</v>
      </c>
      <c r="O306" s="6"/>
      <c r="P306" s="33">
        <f t="shared" si="25"/>
        <v>0.69599999999999995</v>
      </c>
      <c r="Q306" s="7">
        <v>242</v>
      </c>
      <c r="R306" s="230">
        <f t="shared" si="26"/>
        <v>0.157</v>
      </c>
      <c r="S306" s="6">
        <f t="shared" si="22"/>
        <v>481024392</v>
      </c>
      <c r="T306" s="6">
        <f t="shared" si="23"/>
        <v>1575033284</v>
      </c>
      <c r="U306" s="8">
        <v>29.59</v>
      </c>
      <c r="V306" s="6">
        <v>469</v>
      </c>
      <c r="W306" s="9">
        <v>123.79</v>
      </c>
    </row>
    <row r="307" spans="1:23" hidden="1">
      <c r="A307" s="5" t="s">
        <v>632</v>
      </c>
      <c r="B307" s="5" t="s">
        <v>633</v>
      </c>
      <c r="C307" s="5" t="s">
        <v>14</v>
      </c>
      <c r="D307" s="6">
        <v>26847</v>
      </c>
      <c r="E307" s="6">
        <f>ROUND(+G307/'FY19 Tax Levies_Rates by Class'!D307*1000,-2)</f>
        <v>528200</v>
      </c>
      <c r="F307" s="6"/>
      <c r="G307" s="6">
        <v>6777</v>
      </c>
      <c r="H307" s="6"/>
      <c r="I307" s="7">
        <v>76</v>
      </c>
      <c r="J307" s="6">
        <v>44373</v>
      </c>
      <c r="K307" s="6"/>
      <c r="L307" s="33">
        <f t="shared" si="24"/>
        <v>1.06</v>
      </c>
      <c r="M307" s="7">
        <v>101</v>
      </c>
      <c r="N307" s="6">
        <v>167282</v>
      </c>
      <c r="O307" s="6"/>
      <c r="P307" s="33">
        <f t="shared" si="25"/>
        <v>1.0269999999999999</v>
      </c>
      <c r="Q307" s="7">
        <v>128</v>
      </c>
      <c r="R307" s="230">
        <f t="shared" si="26"/>
        <v>0.153</v>
      </c>
      <c r="S307" s="6">
        <f t="shared" si="22"/>
        <v>1191281931</v>
      </c>
      <c r="T307" s="6">
        <f t="shared" si="23"/>
        <v>4491019854</v>
      </c>
      <c r="U307" s="8">
        <v>7.36</v>
      </c>
      <c r="V307" s="6">
        <v>3648</v>
      </c>
      <c r="W307" s="9">
        <v>106.78</v>
      </c>
    </row>
    <row r="308" spans="1:23" hidden="1">
      <c r="A308" s="5" t="s">
        <v>634</v>
      </c>
      <c r="B308" s="5" t="s">
        <v>635</v>
      </c>
      <c r="C308" s="5" t="s">
        <v>23</v>
      </c>
      <c r="D308" s="6">
        <v>1899</v>
      </c>
      <c r="E308" s="6">
        <f>ROUND(+G308/'FY19 Tax Levies_Rates by Class'!D308*1000,-2)</f>
        <v>188100</v>
      </c>
      <c r="F308" s="6"/>
      <c r="G308" s="6">
        <v>3441</v>
      </c>
      <c r="H308" s="6"/>
      <c r="I308" s="7">
        <v>299</v>
      </c>
      <c r="J308" s="6">
        <v>21869</v>
      </c>
      <c r="K308" s="6"/>
      <c r="L308" s="33">
        <f t="shared" si="24"/>
        <v>0.52200000000000002</v>
      </c>
      <c r="M308" s="7">
        <v>308</v>
      </c>
      <c r="N308" s="6">
        <v>87342</v>
      </c>
      <c r="O308" s="6"/>
      <c r="P308" s="33">
        <f t="shared" si="25"/>
        <v>0.53600000000000003</v>
      </c>
      <c r="Q308" s="7">
        <v>310</v>
      </c>
      <c r="R308" s="230">
        <f t="shared" si="26"/>
        <v>0.157</v>
      </c>
      <c r="S308" s="6">
        <f t="shared" si="22"/>
        <v>41529231</v>
      </c>
      <c r="T308" s="6">
        <f t="shared" si="23"/>
        <v>165862458</v>
      </c>
      <c r="U308" s="8">
        <v>15.73</v>
      </c>
      <c r="V308" s="6">
        <v>121</v>
      </c>
      <c r="W308" s="9">
        <v>28.85</v>
      </c>
    </row>
    <row r="309" spans="1:23" hidden="1">
      <c r="A309" s="5" t="s">
        <v>636</v>
      </c>
      <c r="B309" s="5" t="s">
        <v>637</v>
      </c>
      <c r="C309" s="5" t="s">
        <v>54</v>
      </c>
      <c r="D309" s="6">
        <v>25102</v>
      </c>
      <c r="E309" s="6">
        <f>ROUND(+G309/'FY19 Tax Levies_Rates by Class'!D309*1000,-2)</f>
        <v>511000</v>
      </c>
      <c r="F309" s="6"/>
      <c r="G309" s="6">
        <v>7716</v>
      </c>
      <c r="H309" s="6"/>
      <c r="I309" s="7">
        <v>56</v>
      </c>
      <c r="J309" s="6">
        <v>51102</v>
      </c>
      <c r="K309" s="6"/>
      <c r="L309" s="33">
        <f t="shared" si="24"/>
        <v>1.2210000000000001</v>
      </c>
      <c r="M309" s="7">
        <v>77</v>
      </c>
      <c r="N309" s="6">
        <v>174752</v>
      </c>
      <c r="O309" s="6"/>
      <c r="P309" s="33">
        <f t="shared" si="25"/>
        <v>1.073</v>
      </c>
      <c r="Q309" s="7">
        <v>119</v>
      </c>
      <c r="R309" s="230">
        <f t="shared" si="26"/>
        <v>0.151</v>
      </c>
      <c r="S309" s="6">
        <f t="shared" si="22"/>
        <v>1282762404</v>
      </c>
      <c r="T309" s="6">
        <f t="shared" si="23"/>
        <v>4386624704</v>
      </c>
      <c r="U309" s="8">
        <v>20.440000000000001</v>
      </c>
      <c r="V309" s="6">
        <v>1228</v>
      </c>
      <c r="W309" s="9">
        <v>138.35</v>
      </c>
    </row>
    <row r="310" spans="1:23" hidden="1">
      <c r="A310" s="40" t="s">
        <v>638</v>
      </c>
      <c r="B310" s="40" t="s">
        <v>639</v>
      </c>
      <c r="C310" s="40" t="s">
        <v>14</v>
      </c>
      <c r="D310" s="41">
        <v>63378</v>
      </c>
      <c r="E310" s="42" t="s">
        <v>737</v>
      </c>
      <c r="F310" s="41"/>
      <c r="G310" s="41" t="s">
        <v>60</v>
      </c>
      <c r="H310" s="41"/>
      <c r="I310" s="42" t="s">
        <v>737</v>
      </c>
      <c r="J310" s="41">
        <v>35197</v>
      </c>
      <c r="K310" s="41"/>
      <c r="L310" s="47">
        <f t="shared" si="24"/>
        <v>0.84099999999999997</v>
      </c>
      <c r="M310" s="48">
        <v>164</v>
      </c>
      <c r="N310" s="41">
        <v>167145</v>
      </c>
      <c r="O310" s="41"/>
      <c r="P310" s="47">
        <f t="shared" si="25"/>
        <v>1.026</v>
      </c>
      <c r="Q310" s="48">
        <v>129</v>
      </c>
      <c r="R310" s="231" t="s">
        <v>737</v>
      </c>
      <c r="S310" s="41">
        <f t="shared" si="22"/>
        <v>2230715466</v>
      </c>
      <c r="T310" s="41">
        <f t="shared" si="23"/>
        <v>10593315810</v>
      </c>
      <c r="U310" s="8">
        <v>12.73</v>
      </c>
      <c r="V310" s="6">
        <v>4979</v>
      </c>
      <c r="W310" s="9">
        <v>163.69</v>
      </c>
    </row>
    <row r="311" spans="1:23" hidden="1">
      <c r="A311" s="5" t="s">
        <v>640</v>
      </c>
      <c r="B311" s="5" t="s">
        <v>641</v>
      </c>
      <c r="C311" s="5" t="s">
        <v>31</v>
      </c>
      <c r="D311" s="6">
        <v>9888</v>
      </c>
      <c r="E311" s="6">
        <f>ROUND(+G311/'FY19 Tax Levies_Rates by Class'!D311*1000,-2)</f>
        <v>191100</v>
      </c>
      <c r="F311" s="6"/>
      <c r="G311" s="6">
        <v>3863</v>
      </c>
      <c r="H311" s="6"/>
      <c r="I311" s="7">
        <v>258</v>
      </c>
      <c r="J311" s="6">
        <v>23315</v>
      </c>
      <c r="K311" s="6"/>
      <c r="L311" s="33">
        <f t="shared" si="24"/>
        <v>0.55700000000000005</v>
      </c>
      <c r="M311" s="7">
        <v>300</v>
      </c>
      <c r="N311" s="6">
        <v>72334</v>
      </c>
      <c r="O311" s="6"/>
      <c r="P311" s="33">
        <f t="shared" si="25"/>
        <v>0.44400000000000001</v>
      </c>
      <c r="Q311" s="7">
        <v>329</v>
      </c>
      <c r="R311" s="230">
        <f t="shared" si="26"/>
        <v>0.16600000000000001</v>
      </c>
      <c r="S311" s="6">
        <f t="shared" si="22"/>
        <v>230538720</v>
      </c>
      <c r="T311" s="6">
        <f t="shared" si="23"/>
        <v>715238592</v>
      </c>
      <c r="U311" s="8">
        <v>34.36</v>
      </c>
      <c r="V311" s="6">
        <v>288</v>
      </c>
      <c r="W311" s="9">
        <v>117.37</v>
      </c>
    </row>
    <row r="312" spans="1:23">
      <c r="A312" s="5" t="s">
        <v>642</v>
      </c>
      <c r="B312" s="5" t="s">
        <v>643</v>
      </c>
      <c r="C312" s="5" t="s">
        <v>11</v>
      </c>
      <c r="D312" s="6">
        <v>22408</v>
      </c>
      <c r="E312" s="6">
        <f>ROUND(+G312/'FY19 Tax Levies_Rates by Class'!D312*1000,-2)</f>
        <v>279500</v>
      </c>
      <c r="F312" s="7">
        <v>26</v>
      </c>
      <c r="G312" s="6">
        <v>3058</v>
      </c>
      <c r="H312" s="7">
        <v>27</v>
      </c>
      <c r="I312" s="7">
        <v>312</v>
      </c>
      <c r="J312" s="6">
        <v>23588</v>
      </c>
      <c r="K312" s="7">
        <v>26</v>
      </c>
      <c r="L312" s="33">
        <f t="shared" si="24"/>
        <v>0.56399999999999995</v>
      </c>
      <c r="M312" s="7">
        <v>297</v>
      </c>
      <c r="N312" s="6">
        <v>151626</v>
      </c>
      <c r="O312" s="7">
        <v>14</v>
      </c>
      <c r="P312" s="33">
        <f t="shared" si="25"/>
        <v>0.93100000000000005</v>
      </c>
      <c r="Q312" s="7">
        <v>152</v>
      </c>
      <c r="R312" s="230">
        <f t="shared" si="26"/>
        <v>0.13</v>
      </c>
      <c r="S312" s="6">
        <f t="shared" si="22"/>
        <v>528559904</v>
      </c>
      <c r="T312" s="6">
        <f t="shared" si="23"/>
        <v>3397635408</v>
      </c>
      <c r="U312" s="8">
        <v>35.86</v>
      </c>
      <c r="V312" s="6">
        <v>625</v>
      </c>
      <c r="W312" s="9">
        <v>181.94</v>
      </c>
    </row>
    <row r="313" spans="1:23" hidden="1">
      <c r="A313" s="5" t="s">
        <v>644</v>
      </c>
      <c r="B313" s="5" t="s">
        <v>645</v>
      </c>
      <c r="C313" s="5" t="s">
        <v>38</v>
      </c>
      <c r="D313" s="6">
        <v>5189</v>
      </c>
      <c r="E313" s="6">
        <f>ROUND(+G313/'FY19 Tax Levies_Rates by Class'!D313*1000,-2)</f>
        <v>187800</v>
      </c>
      <c r="F313" s="6"/>
      <c r="G313" s="6">
        <v>3408</v>
      </c>
      <c r="H313" s="6"/>
      <c r="I313" s="7">
        <v>301</v>
      </c>
      <c r="J313" s="6">
        <v>18462</v>
      </c>
      <c r="K313" s="6"/>
      <c r="L313" s="33">
        <f t="shared" si="24"/>
        <v>0.441</v>
      </c>
      <c r="M313" s="7">
        <v>333</v>
      </c>
      <c r="N313" s="6">
        <v>68713</v>
      </c>
      <c r="O313" s="6"/>
      <c r="P313" s="33">
        <f t="shared" si="25"/>
        <v>0.42199999999999999</v>
      </c>
      <c r="Q313" s="7">
        <v>334</v>
      </c>
      <c r="R313" s="230">
        <f t="shared" si="26"/>
        <v>0.185</v>
      </c>
      <c r="S313" s="6">
        <f t="shared" si="22"/>
        <v>95799318</v>
      </c>
      <c r="T313" s="6">
        <f t="shared" si="23"/>
        <v>356551757</v>
      </c>
      <c r="U313" s="8">
        <v>27.55</v>
      </c>
      <c r="V313" s="6">
        <v>188</v>
      </c>
      <c r="W313" s="9">
        <v>74.87</v>
      </c>
    </row>
    <row r="314" spans="1:23" hidden="1">
      <c r="A314" s="5" t="s">
        <v>646</v>
      </c>
      <c r="B314" s="5" t="s">
        <v>647</v>
      </c>
      <c r="C314" s="5" t="s">
        <v>43</v>
      </c>
      <c r="D314" s="6">
        <v>762</v>
      </c>
      <c r="E314" s="6">
        <f>ROUND(+G314/'FY19 Tax Levies_Rates by Class'!D314*1000,-2)</f>
        <v>167900</v>
      </c>
      <c r="F314" s="6"/>
      <c r="G314" s="6">
        <v>3566</v>
      </c>
      <c r="H314" s="6"/>
      <c r="I314" s="7">
        <v>289</v>
      </c>
      <c r="J314" s="6">
        <v>21764</v>
      </c>
      <c r="K314" s="6"/>
      <c r="L314" s="33">
        <f t="shared" si="24"/>
        <v>0.52</v>
      </c>
      <c r="M314" s="7">
        <v>311</v>
      </c>
      <c r="N314" s="6">
        <v>100001</v>
      </c>
      <c r="O314" s="6"/>
      <c r="P314" s="33">
        <f t="shared" si="25"/>
        <v>0.61399999999999999</v>
      </c>
      <c r="Q314" s="7">
        <v>278</v>
      </c>
      <c r="R314" s="230">
        <f t="shared" si="26"/>
        <v>0.16400000000000001</v>
      </c>
      <c r="S314" s="6">
        <f t="shared" si="22"/>
        <v>16584168</v>
      </c>
      <c r="T314" s="6">
        <f t="shared" si="23"/>
        <v>76200762</v>
      </c>
      <c r="U314" s="8">
        <v>37.340000000000003</v>
      </c>
      <c r="V314" s="6">
        <v>20</v>
      </c>
      <c r="W314" s="9">
        <v>64.33</v>
      </c>
    </row>
    <row r="315" spans="1:23" hidden="1">
      <c r="A315" s="5" t="s">
        <v>648</v>
      </c>
      <c r="B315" s="5" t="s">
        <v>649</v>
      </c>
      <c r="C315" s="5" t="s">
        <v>20</v>
      </c>
      <c r="D315" s="6">
        <v>535</v>
      </c>
      <c r="E315" s="6">
        <f>ROUND(+G315/'FY19 Tax Levies_Rates by Class'!D315*1000,-2)</f>
        <v>231200</v>
      </c>
      <c r="F315" s="6"/>
      <c r="G315" s="6">
        <v>3428</v>
      </c>
      <c r="H315" s="6"/>
      <c r="I315" s="7">
        <v>300</v>
      </c>
      <c r="J315" s="6">
        <v>24357</v>
      </c>
      <c r="K315" s="6"/>
      <c r="L315" s="33">
        <f t="shared" si="24"/>
        <v>0.58199999999999996</v>
      </c>
      <c r="M315" s="7">
        <v>295</v>
      </c>
      <c r="N315" s="6">
        <v>156298</v>
      </c>
      <c r="O315" s="6"/>
      <c r="P315" s="33">
        <f t="shared" si="25"/>
        <v>0.95899999999999996</v>
      </c>
      <c r="Q315" s="7">
        <v>143</v>
      </c>
      <c r="R315" s="230">
        <f t="shared" si="26"/>
        <v>0.14099999999999999</v>
      </c>
      <c r="S315" s="6">
        <f t="shared" si="22"/>
        <v>13030995</v>
      </c>
      <c r="T315" s="6">
        <f t="shared" si="23"/>
        <v>83619430</v>
      </c>
      <c r="U315" s="8">
        <v>37.979999999999997</v>
      </c>
      <c r="V315" s="6">
        <v>14</v>
      </c>
      <c r="W315" s="9">
        <v>48.72</v>
      </c>
    </row>
    <row r="316" spans="1:23" hidden="1">
      <c r="A316" s="40" t="s">
        <v>650</v>
      </c>
      <c r="B316" s="40" t="s">
        <v>651</v>
      </c>
      <c r="C316" s="40" t="s">
        <v>14</v>
      </c>
      <c r="D316" s="41">
        <v>34319</v>
      </c>
      <c r="E316" s="42" t="s">
        <v>737</v>
      </c>
      <c r="F316" s="41"/>
      <c r="G316" s="41" t="s">
        <v>60</v>
      </c>
      <c r="H316" s="41"/>
      <c r="I316" s="42" t="s">
        <v>737</v>
      </c>
      <c r="J316" s="41">
        <v>43861</v>
      </c>
      <c r="K316" s="41"/>
      <c r="L316" s="47">
        <f t="shared" si="24"/>
        <v>1.048</v>
      </c>
      <c r="M316" s="48">
        <v>103</v>
      </c>
      <c r="N316" s="41">
        <v>205375</v>
      </c>
      <c r="O316" s="41"/>
      <c r="P316" s="47">
        <f t="shared" si="25"/>
        <v>1.2609999999999999</v>
      </c>
      <c r="Q316" s="48">
        <v>85</v>
      </c>
      <c r="R316" s="231" t="s">
        <v>737</v>
      </c>
      <c r="S316" s="41">
        <f t="shared" si="22"/>
        <v>1505265659</v>
      </c>
      <c r="T316" s="41">
        <f t="shared" si="23"/>
        <v>7048264625</v>
      </c>
      <c r="U316" s="8">
        <v>3.99</v>
      </c>
      <c r="V316" s="6">
        <v>8601</v>
      </c>
      <c r="W316" s="9">
        <v>77.48</v>
      </c>
    </row>
    <row r="317" spans="1:23" hidden="1">
      <c r="A317" s="5" t="s">
        <v>652</v>
      </c>
      <c r="B317" s="5" t="s">
        <v>653</v>
      </c>
      <c r="C317" s="5" t="s">
        <v>14</v>
      </c>
      <c r="D317" s="6">
        <v>13684</v>
      </c>
      <c r="E317" s="6">
        <f>ROUND(+G317/'FY19 Tax Levies_Rates by Class'!D317*1000,-2)</f>
        <v>750500</v>
      </c>
      <c r="F317" s="6"/>
      <c r="G317" s="6">
        <v>13719</v>
      </c>
      <c r="H317" s="6"/>
      <c r="I317" s="7">
        <v>8</v>
      </c>
      <c r="J317" s="6">
        <v>147695</v>
      </c>
      <c r="K317" s="6"/>
      <c r="L317" s="33">
        <f t="shared" si="24"/>
        <v>3.528</v>
      </c>
      <c r="M317" s="7">
        <v>5</v>
      </c>
      <c r="N317" s="6">
        <v>267930</v>
      </c>
      <c r="O317" s="6"/>
      <c r="P317" s="33">
        <f t="shared" si="25"/>
        <v>1.645</v>
      </c>
      <c r="Q317" s="7">
        <v>58</v>
      </c>
      <c r="R317" s="230">
        <f t="shared" si="26"/>
        <v>9.2999999999999999E-2</v>
      </c>
      <c r="S317" s="6">
        <f t="shared" si="22"/>
        <v>2021058380</v>
      </c>
      <c r="T317" s="6">
        <f t="shared" si="23"/>
        <v>3666354120</v>
      </c>
      <c r="U317" s="8">
        <v>15.05</v>
      </c>
      <c r="V317" s="6">
        <v>909</v>
      </c>
      <c r="W317" s="9">
        <v>95.44</v>
      </c>
    </row>
    <row r="318" spans="1:23" hidden="1">
      <c r="A318" s="5" t="s">
        <v>654</v>
      </c>
      <c r="B318" s="5" t="s">
        <v>655</v>
      </c>
      <c r="C318" s="5" t="s">
        <v>38</v>
      </c>
      <c r="D318" s="6">
        <v>16893</v>
      </c>
      <c r="E318" s="6">
        <f>ROUND(+G318/'FY19 Tax Levies_Rates by Class'!D318*1000,-2)</f>
        <v>263500</v>
      </c>
      <c r="F318" s="6"/>
      <c r="G318" s="6">
        <v>4039</v>
      </c>
      <c r="H318" s="6"/>
      <c r="I318" s="7">
        <v>243</v>
      </c>
      <c r="J318" s="6">
        <v>25891</v>
      </c>
      <c r="K318" s="6"/>
      <c r="L318" s="33">
        <f t="shared" si="24"/>
        <v>0.61899999999999999</v>
      </c>
      <c r="M318" s="7">
        <v>281</v>
      </c>
      <c r="N318" s="6">
        <v>88143</v>
      </c>
      <c r="O318" s="6"/>
      <c r="P318" s="33">
        <f t="shared" si="25"/>
        <v>0.54100000000000004</v>
      </c>
      <c r="Q318" s="7">
        <v>307</v>
      </c>
      <c r="R318" s="230">
        <f t="shared" si="26"/>
        <v>0.156</v>
      </c>
      <c r="S318" s="6">
        <f t="shared" si="22"/>
        <v>437376663</v>
      </c>
      <c r="T318" s="6">
        <f t="shared" si="23"/>
        <v>1488999699</v>
      </c>
      <c r="U318" s="8">
        <v>12.37</v>
      </c>
      <c r="V318" s="6">
        <v>1366</v>
      </c>
      <c r="W318" s="9">
        <v>84.79</v>
      </c>
    </row>
    <row r="319" spans="1:23" hidden="1">
      <c r="A319" s="5" t="s">
        <v>656</v>
      </c>
      <c r="B319" s="5" t="s">
        <v>657</v>
      </c>
      <c r="C319" s="5" t="s">
        <v>54</v>
      </c>
      <c r="D319" s="6">
        <v>29000</v>
      </c>
      <c r="E319" s="6">
        <f>ROUND(+G319/'FY19 Tax Levies_Rates by Class'!D319*1000,-2)</f>
        <v>1331500</v>
      </c>
      <c r="F319" s="6"/>
      <c r="G319" s="6">
        <v>15406</v>
      </c>
      <c r="H319" s="6"/>
      <c r="I319" s="7">
        <v>5</v>
      </c>
      <c r="J319" s="6">
        <v>183887</v>
      </c>
      <c r="K319" s="6"/>
      <c r="L319" s="33">
        <f t="shared" si="24"/>
        <v>4.3929999999999998</v>
      </c>
      <c r="M319" s="7">
        <v>4</v>
      </c>
      <c r="N319" s="6">
        <v>405162</v>
      </c>
      <c r="O319" s="6"/>
      <c r="P319" s="33">
        <f t="shared" si="25"/>
        <v>2.4870000000000001</v>
      </c>
      <c r="Q319" s="7">
        <v>30</v>
      </c>
      <c r="R319" s="230">
        <f t="shared" si="26"/>
        <v>8.4000000000000005E-2</v>
      </c>
      <c r="S319" s="6">
        <f t="shared" si="22"/>
        <v>5332723000</v>
      </c>
      <c r="T319" s="6">
        <f t="shared" si="23"/>
        <v>11749698000</v>
      </c>
      <c r="U319" s="8">
        <v>10.02</v>
      </c>
      <c r="V319" s="6">
        <v>2894</v>
      </c>
      <c r="W319" s="9">
        <v>129.97</v>
      </c>
    </row>
    <row r="320" spans="1:23" hidden="1">
      <c r="A320" s="40" t="s">
        <v>658</v>
      </c>
      <c r="B320" s="40" t="s">
        <v>659</v>
      </c>
      <c r="C320" s="40" t="s">
        <v>59</v>
      </c>
      <c r="D320" s="41">
        <v>2749</v>
      </c>
      <c r="E320" s="42" t="s">
        <v>737</v>
      </c>
      <c r="F320" s="41"/>
      <c r="G320" s="41" t="s">
        <v>60</v>
      </c>
      <c r="H320" s="41"/>
      <c r="I320" s="42" t="s">
        <v>737</v>
      </c>
      <c r="J320" s="41">
        <v>42260</v>
      </c>
      <c r="K320" s="41"/>
      <c r="L320" s="47">
        <f t="shared" si="24"/>
        <v>1.01</v>
      </c>
      <c r="M320" s="48">
        <v>110</v>
      </c>
      <c r="N320" s="41">
        <v>876853</v>
      </c>
      <c r="O320" s="41"/>
      <c r="P320" s="47">
        <f t="shared" si="25"/>
        <v>5.383</v>
      </c>
      <c r="Q320" s="48">
        <v>9</v>
      </c>
      <c r="R320" s="231" t="s">
        <v>737</v>
      </c>
      <c r="S320" s="41">
        <f t="shared" si="22"/>
        <v>116172740</v>
      </c>
      <c r="T320" s="41">
        <f t="shared" si="23"/>
        <v>2410468897</v>
      </c>
      <c r="U320" s="8">
        <v>19.79</v>
      </c>
      <c r="V320" s="6">
        <v>139</v>
      </c>
      <c r="W320" s="9">
        <v>71</v>
      </c>
    </row>
    <row r="321" spans="1:23" hidden="1">
      <c r="A321" s="5" t="s">
        <v>660</v>
      </c>
      <c r="B321" s="5" t="s">
        <v>661</v>
      </c>
      <c r="C321" s="5" t="s">
        <v>43</v>
      </c>
      <c r="D321" s="6">
        <v>870</v>
      </c>
      <c r="E321" s="6">
        <f>ROUND(+G321/'FY19 Tax Levies_Rates by Class'!D321*1000,-2)</f>
        <v>165400</v>
      </c>
      <c r="F321" s="6"/>
      <c r="G321" s="6">
        <v>3739</v>
      </c>
      <c r="H321" s="6"/>
      <c r="I321" s="7">
        <v>272</v>
      </c>
      <c r="J321" s="6">
        <v>20731</v>
      </c>
      <c r="K321" s="6"/>
      <c r="L321" s="33">
        <f t="shared" si="24"/>
        <v>0.495</v>
      </c>
      <c r="M321" s="7">
        <v>319</v>
      </c>
      <c r="N321" s="6">
        <v>109176</v>
      </c>
      <c r="O321" s="6"/>
      <c r="P321" s="33">
        <f t="shared" si="25"/>
        <v>0.67</v>
      </c>
      <c r="Q321" s="7">
        <v>255</v>
      </c>
      <c r="R321" s="230">
        <f t="shared" si="26"/>
        <v>0.18</v>
      </c>
      <c r="S321" s="6">
        <f t="shared" si="22"/>
        <v>18035970</v>
      </c>
      <c r="T321" s="6">
        <f t="shared" si="23"/>
        <v>94983120</v>
      </c>
      <c r="U321" s="8">
        <v>31.84</v>
      </c>
      <c r="V321" s="6">
        <v>27</v>
      </c>
      <c r="W321" s="9">
        <v>66.430000000000007</v>
      </c>
    </row>
    <row r="322" spans="1:23" hidden="1">
      <c r="A322" s="5" t="s">
        <v>662</v>
      </c>
      <c r="B322" s="5" t="s">
        <v>663</v>
      </c>
      <c r="C322" s="5" t="s">
        <v>28</v>
      </c>
      <c r="D322" s="6">
        <v>5163</v>
      </c>
      <c r="E322" s="6">
        <f>ROUND(+G322/'FY19 Tax Levies_Rates by Class'!D322*1000,-2)</f>
        <v>672600</v>
      </c>
      <c r="F322" s="6"/>
      <c r="G322" s="6">
        <v>12121</v>
      </c>
      <c r="H322" s="6"/>
      <c r="I322" s="7">
        <v>14</v>
      </c>
      <c r="J322" s="6">
        <v>70123</v>
      </c>
      <c r="K322" s="6"/>
      <c r="L322" s="33">
        <f t="shared" si="24"/>
        <v>1.675</v>
      </c>
      <c r="M322" s="7">
        <v>31</v>
      </c>
      <c r="N322" s="6">
        <v>160567</v>
      </c>
      <c r="O322" s="6"/>
      <c r="P322" s="33">
        <f t="shared" si="25"/>
        <v>0.98599999999999999</v>
      </c>
      <c r="Q322" s="7">
        <v>137</v>
      </c>
      <c r="R322" s="230">
        <f t="shared" si="26"/>
        <v>0.17299999999999999</v>
      </c>
      <c r="S322" s="6">
        <f t="shared" si="22"/>
        <v>362045049</v>
      </c>
      <c r="T322" s="6">
        <f t="shared" si="23"/>
        <v>829007421</v>
      </c>
      <c r="U322" s="8">
        <v>7.66</v>
      </c>
      <c r="V322" s="6">
        <v>674</v>
      </c>
      <c r="W322" s="9">
        <v>32.090000000000003</v>
      </c>
    </row>
    <row r="323" spans="1:23" hidden="1">
      <c r="A323" s="5" t="s">
        <v>664</v>
      </c>
      <c r="B323" s="5" t="s">
        <v>665</v>
      </c>
      <c r="C323" s="5" t="s">
        <v>38</v>
      </c>
      <c r="D323" s="6">
        <v>7894</v>
      </c>
      <c r="E323" s="6">
        <f>ROUND(+G323/'FY19 Tax Levies_Rates by Class'!D323*1000,-2)</f>
        <v>303600</v>
      </c>
      <c r="F323" s="6"/>
      <c r="G323" s="6">
        <v>5722</v>
      </c>
      <c r="H323" s="6"/>
      <c r="I323" s="7">
        <v>130</v>
      </c>
      <c r="J323" s="6">
        <v>32642</v>
      </c>
      <c r="K323" s="6"/>
      <c r="L323" s="33">
        <f t="shared" si="24"/>
        <v>0.78</v>
      </c>
      <c r="M323" s="7">
        <v>204</v>
      </c>
      <c r="N323" s="6">
        <v>113554</v>
      </c>
      <c r="O323" s="6"/>
      <c r="P323" s="33">
        <f t="shared" si="25"/>
        <v>0.69699999999999995</v>
      </c>
      <c r="Q323" s="7">
        <v>240</v>
      </c>
      <c r="R323" s="230">
        <f t="shared" si="26"/>
        <v>0.17499999999999999</v>
      </c>
      <c r="S323" s="6">
        <f t="shared" ref="S323:S353" si="27">+J323*D323</f>
        <v>257675948</v>
      </c>
      <c r="T323" s="6">
        <f t="shared" ref="T323:T353" si="28">+N323*D323</f>
        <v>896395276</v>
      </c>
      <c r="U323" s="8">
        <v>12.95</v>
      </c>
      <c r="V323" s="6">
        <v>610</v>
      </c>
      <c r="W323" s="9">
        <v>63.12</v>
      </c>
    </row>
    <row r="324" spans="1:23">
      <c r="A324" s="5" t="s">
        <v>666</v>
      </c>
      <c r="B324" s="5" t="s">
        <v>667</v>
      </c>
      <c r="C324" s="5" t="s">
        <v>11</v>
      </c>
      <c r="D324" s="6">
        <v>7094</v>
      </c>
      <c r="E324" s="6">
        <f>ROUND(+G324/'FY19 Tax Levies_Rates by Class'!D324*1000,-2)</f>
        <v>348900</v>
      </c>
      <c r="F324" s="7">
        <v>18</v>
      </c>
      <c r="G324" s="6">
        <v>5768</v>
      </c>
      <c r="H324" s="7">
        <v>16</v>
      </c>
      <c r="I324" s="7">
        <v>128</v>
      </c>
      <c r="J324" s="6">
        <v>35610</v>
      </c>
      <c r="K324" s="7">
        <v>15</v>
      </c>
      <c r="L324" s="33">
        <f t="shared" ref="L324:L353" si="29">ROUND(+J324/J$1,3)</f>
        <v>0.85099999999999998</v>
      </c>
      <c r="M324" s="7">
        <v>156</v>
      </c>
      <c r="N324" s="6">
        <v>155250</v>
      </c>
      <c r="O324" s="7">
        <v>13</v>
      </c>
      <c r="P324" s="33">
        <f t="shared" ref="P324:P353" si="30">ROUND(+N324/N$1,3)</f>
        <v>0.95299999999999996</v>
      </c>
      <c r="Q324" s="7">
        <v>145</v>
      </c>
      <c r="R324" s="230">
        <f t="shared" ref="R324:R353" si="31">ROUND(+G324/J324,3)</f>
        <v>0.16200000000000001</v>
      </c>
      <c r="S324" s="6">
        <f t="shared" si="27"/>
        <v>252617340</v>
      </c>
      <c r="T324" s="6">
        <f t="shared" si="28"/>
        <v>1101343500</v>
      </c>
      <c r="U324" s="8">
        <v>15.32</v>
      </c>
      <c r="V324" s="6">
        <v>463</v>
      </c>
      <c r="W324" s="9">
        <v>58.87</v>
      </c>
    </row>
    <row r="325" spans="1:23" hidden="1">
      <c r="A325" s="5" t="s">
        <v>668</v>
      </c>
      <c r="B325" s="5" t="s">
        <v>669</v>
      </c>
      <c r="C325" s="5" t="s">
        <v>38</v>
      </c>
      <c r="D325" s="6">
        <v>3780</v>
      </c>
      <c r="E325" s="6">
        <f>ROUND(+G325/'FY19 Tax Levies_Rates by Class'!D325*1000,-2)</f>
        <v>223400</v>
      </c>
      <c r="F325" s="6"/>
      <c r="G325" s="6">
        <v>3500</v>
      </c>
      <c r="H325" s="6"/>
      <c r="I325" s="7">
        <v>293</v>
      </c>
      <c r="J325" s="6">
        <v>32108</v>
      </c>
      <c r="K325" s="6"/>
      <c r="L325" s="33">
        <f t="shared" si="29"/>
        <v>0.76700000000000002</v>
      </c>
      <c r="M325" s="7">
        <v>211</v>
      </c>
      <c r="N325" s="6">
        <v>93691</v>
      </c>
      <c r="O325" s="6"/>
      <c r="P325" s="33">
        <f t="shared" si="30"/>
        <v>0.57499999999999996</v>
      </c>
      <c r="Q325" s="7">
        <v>296</v>
      </c>
      <c r="R325" s="230">
        <f t="shared" si="31"/>
        <v>0.109</v>
      </c>
      <c r="S325" s="6">
        <f t="shared" si="27"/>
        <v>121368240</v>
      </c>
      <c r="T325" s="6">
        <f t="shared" si="28"/>
        <v>354151980</v>
      </c>
      <c r="U325" s="8">
        <v>20.49</v>
      </c>
      <c r="V325" s="6">
        <v>184</v>
      </c>
      <c r="W325" s="9">
        <v>66.05</v>
      </c>
    </row>
    <row r="326" spans="1:23" hidden="1">
      <c r="A326" s="5" t="s">
        <v>670</v>
      </c>
      <c r="B326" s="5" t="s">
        <v>671</v>
      </c>
      <c r="C326" s="5" t="s">
        <v>28</v>
      </c>
      <c r="D326" s="6">
        <v>4541</v>
      </c>
      <c r="E326" s="6">
        <f>ROUND(+G326/'FY19 Tax Levies_Rates by Class'!D326*1000,-2)</f>
        <v>569700</v>
      </c>
      <c r="F326" s="6"/>
      <c r="G326" s="6">
        <v>8301</v>
      </c>
      <c r="H326" s="6"/>
      <c r="I326" s="7">
        <v>48</v>
      </c>
      <c r="J326" s="6">
        <v>63632</v>
      </c>
      <c r="K326" s="6"/>
      <c r="L326" s="33">
        <f t="shared" si="29"/>
        <v>1.52</v>
      </c>
      <c r="M326" s="7">
        <v>41</v>
      </c>
      <c r="N326" s="6">
        <v>193556</v>
      </c>
      <c r="O326" s="6"/>
      <c r="P326" s="33">
        <f t="shared" si="30"/>
        <v>1.1879999999999999</v>
      </c>
      <c r="Q326" s="7">
        <v>98</v>
      </c>
      <c r="R326" s="230">
        <f t="shared" si="31"/>
        <v>0.13</v>
      </c>
      <c r="S326" s="6">
        <f t="shared" si="27"/>
        <v>288952912</v>
      </c>
      <c r="T326" s="6">
        <f t="shared" si="28"/>
        <v>878937796</v>
      </c>
      <c r="U326" s="8">
        <v>13.45</v>
      </c>
      <c r="V326" s="6">
        <v>338</v>
      </c>
      <c r="W326" s="9">
        <v>51.96</v>
      </c>
    </row>
    <row r="327" spans="1:23" hidden="1">
      <c r="A327" s="5" t="s">
        <v>672</v>
      </c>
      <c r="B327" s="5" t="s">
        <v>673</v>
      </c>
      <c r="C327" s="5" t="s">
        <v>23</v>
      </c>
      <c r="D327" s="6">
        <v>28693</v>
      </c>
      <c r="E327" s="6">
        <f>ROUND(+G327/'FY19 Tax Levies_Rates by Class'!D327*1000,-2)</f>
        <v>231600</v>
      </c>
      <c r="F327" s="6"/>
      <c r="G327" s="6">
        <v>3928</v>
      </c>
      <c r="H327" s="6"/>
      <c r="I327" s="7">
        <v>253</v>
      </c>
      <c r="J327" s="6">
        <v>26402</v>
      </c>
      <c r="K327" s="6"/>
      <c r="L327" s="33">
        <f t="shared" si="29"/>
        <v>0.63100000000000001</v>
      </c>
      <c r="M327" s="7">
        <v>274</v>
      </c>
      <c r="N327" s="6">
        <v>93510</v>
      </c>
      <c r="O327" s="6"/>
      <c r="P327" s="33">
        <f t="shared" si="30"/>
        <v>0.57399999999999995</v>
      </c>
      <c r="Q327" s="7">
        <v>298</v>
      </c>
      <c r="R327" s="230">
        <f t="shared" si="31"/>
        <v>0.14899999999999999</v>
      </c>
      <c r="S327" s="6">
        <f t="shared" si="27"/>
        <v>757552586</v>
      </c>
      <c r="T327" s="6">
        <f t="shared" si="28"/>
        <v>2683082430</v>
      </c>
      <c r="U327" s="8">
        <v>16.71</v>
      </c>
      <c r="V327" s="6">
        <v>1717</v>
      </c>
      <c r="W327" s="9">
        <v>143.68</v>
      </c>
    </row>
    <row r="328" spans="1:23" hidden="1">
      <c r="A328" s="5" t="s">
        <v>674</v>
      </c>
      <c r="B328" s="5" t="s">
        <v>675</v>
      </c>
      <c r="C328" s="5" t="s">
        <v>20</v>
      </c>
      <c r="D328" s="6">
        <v>1274</v>
      </c>
      <c r="E328" s="6">
        <f>ROUND(+G328/'FY19 Tax Levies_Rates by Class'!D328*1000,-2)</f>
        <v>418100</v>
      </c>
      <c r="F328" s="6"/>
      <c r="G328" s="6">
        <v>5071</v>
      </c>
      <c r="H328" s="6"/>
      <c r="I328" s="7">
        <v>171</v>
      </c>
      <c r="J328" s="6">
        <v>38656</v>
      </c>
      <c r="K328" s="6"/>
      <c r="L328" s="33">
        <f t="shared" si="29"/>
        <v>0.92300000000000004</v>
      </c>
      <c r="M328" s="7">
        <v>130</v>
      </c>
      <c r="N328" s="6">
        <v>301951</v>
      </c>
      <c r="O328" s="6"/>
      <c r="P328" s="33">
        <f t="shared" si="30"/>
        <v>1.8540000000000001</v>
      </c>
      <c r="Q328" s="7">
        <v>45</v>
      </c>
      <c r="R328" s="230">
        <f t="shared" si="31"/>
        <v>0.13100000000000001</v>
      </c>
      <c r="S328" s="6">
        <f t="shared" si="27"/>
        <v>49247744</v>
      </c>
      <c r="T328" s="6">
        <f t="shared" si="28"/>
        <v>384685574</v>
      </c>
      <c r="U328" s="8">
        <v>18.45</v>
      </c>
      <c r="V328" s="6">
        <v>69</v>
      </c>
      <c r="W328" s="9">
        <v>44</v>
      </c>
    </row>
    <row r="329" spans="1:23" hidden="1">
      <c r="A329" s="5" t="s">
        <v>676</v>
      </c>
      <c r="B329" s="5" t="s">
        <v>677</v>
      </c>
      <c r="C329" s="5" t="s">
        <v>146</v>
      </c>
      <c r="D329" s="6">
        <v>2896</v>
      </c>
      <c r="E329" s="6">
        <f>ROUND(+G329/'FY19 Tax Levies_Rates by Class'!D329*1000,-2)</f>
        <v>1071000</v>
      </c>
      <c r="F329" s="6"/>
      <c r="G329" s="6">
        <v>6619</v>
      </c>
      <c r="H329" s="6"/>
      <c r="I329" s="7">
        <v>85</v>
      </c>
      <c r="J329" s="6">
        <v>30243</v>
      </c>
      <c r="K329" s="6"/>
      <c r="L329" s="33">
        <f t="shared" si="29"/>
        <v>0.72299999999999998</v>
      </c>
      <c r="M329" s="7">
        <v>228</v>
      </c>
      <c r="N329" s="6">
        <v>862684</v>
      </c>
      <c r="O329" s="6"/>
      <c r="P329" s="33">
        <f t="shared" si="30"/>
        <v>5.2960000000000003</v>
      </c>
      <c r="Q329" s="7">
        <v>10</v>
      </c>
      <c r="R329" s="230">
        <f t="shared" si="31"/>
        <v>0.219</v>
      </c>
      <c r="S329" s="6">
        <f t="shared" si="27"/>
        <v>87583728</v>
      </c>
      <c r="T329" s="6">
        <f t="shared" si="28"/>
        <v>2498332864</v>
      </c>
      <c r="U329" s="8">
        <v>25.03</v>
      </c>
      <c r="V329" s="6">
        <v>116</v>
      </c>
      <c r="W329" s="9">
        <v>23.99</v>
      </c>
    </row>
    <row r="330" spans="1:23" hidden="1">
      <c r="A330" s="5" t="s">
        <v>678</v>
      </c>
      <c r="B330" s="5" t="s">
        <v>679</v>
      </c>
      <c r="C330" s="5" t="s">
        <v>38</v>
      </c>
      <c r="D330" s="6">
        <v>18934</v>
      </c>
      <c r="E330" s="6">
        <f>ROUND(+G330/'FY19 Tax Levies_Rates by Class'!D330*1000,-2)</f>
        <v>518200</v>
      </c>
      <c r="F330" s="6"/>
      <c r="G330" s="6">
        <v>9498</v>
      </c>
      <c r="H330" s="6"/>
      <c r="I330" s="7">
        <v>33</v>
      </c>
      <c r="J330" s="6">
        <v>58811</v>
      </c>
      <c r="K330" s="6"/>
      <c r="L330" s="33">
        <f t="shared" si="29"/>
        <v>1.405</v>
      </c>
      <c r="M330" s="7">
        <v>50</v>
      </c>
      <c r="N330" s="6">
        <v>208148</v>
      </c>
      <c r="O330" s="6"/>
      <c r="P330" s="33">
        <f t="shared" si="30"/>
        <v>1.278</v>
      </c>
      <c r="Q330" s="7">
        <v>81</v>
      </c>
      <c r="R330" s="230">
        <f t="shared" si="31"/>
        <v>0.16200000000000001</v>
      </c>
      <c r="S330" s="6">
        <f t="shared" si="27"/>
        <v>1113527474</v>
      </c>
      <c r="T330" s="6">
        <f t="shared" si="28"/>
        <v>3941074232</v>
      </c>
      <c r="U330" s="8">
        <v>20.58</v>
      </c>
      <c r="V330" s="6">
        <v>920</v>
      </c>
      <c r="W330" s="9">
        <v>110.31</v>
      </c>
    </row>
    <row r="331" spans="1:23" hidden="1">
      <c r="A331" s="5" t="s">
        <v>680</v>
      </c>
      <c r="B331" s="5" t="s">
        <v>681</v>
      </c>
      <c r="C331" s="5" t="s">
        <v>23</v>
      </c>
      <c r="D331" s="6">
        <v>41690</v>
      </c>
      <c r="E331" s="6">
        <f>ROUND(+G331/'FY19 Tax Levies_Rates by Class'!D331*1000,-2)</f>
        <v>234400</v>
      </c>
      <c r="F331" s="6"/>
      <c r="G331" s="6">
        <v>4611</v>
      </c>
      <c r="H331" s="6"/>
      <c r="I331" s="7">
        <v>199</v>
      </c>
      <c r="J331" s="6">
        <v>25966</v>
      </c>
      <c r="K331" s="6"/>
      <c r="L331" s="33">
        <f t="shared" si="29"/>
        <v>0.62</v>
      </c>
      <c r="M331" s="7">
        <v>279</v>
      </c>
      <c r="N331" s="6">
        <v>76754</v>
      </c>
      <c r="O331" s="6"/>
      <c r="P331" s="33">
        <f t="shared" si="30"/>
        <v>0.47099999999999997</v>
      </c>
      <c r="Q331" s="7">
        <v>326</v>
      </c>
      <c r="R331" s="230">
        <f t="shared" si="31"/>
        <v>0.17799999999999999</v>
      </c>
      <c r="S331" s="6">
        <f t="shared" si="27"/>
        <v>1082522540</v>
      </c>
      <c r="T331" s="6">
        <f t="shared" si="28"/>
        <v>3199874260</v>
      </c>
      <c r="U331" s="8">
        <v>46.32</v>
      </c>
      <c r="V331" s="6">
        <v>900</v>
      </c>
      <c r="W331" s="9">
        <v>247.9</v>
      </c>
    </row>
    <row r="332" spans="1:23" hidden="1">
      <c r="A332" s="5" t="s">
        <v>682</v>
      </c>
      <c r="B332" s="5" t="s">
        <v>683</v>
      </c>
      <c r="C332" s="5" t="s">
        <v>14</v>
      </c>
      <c r="D332" s="6">
        <v>23831</v>
      </c>
      <c r="E332" s="6">
        <f>ROUND(+G332/'FY19 Tax Levies_Rates by Class'!D332*1000,-2)</f>
        <v>532700</v>
      </c>
      <c r="F332" s="6"/>
      <c r="G332" s="6">
        <v>8821</v>
      </c>
      <c r="H332" s="6"/>
      <c r="I332" s="7">
        <v>39</v>
      </c>
      <c r="J332" s="6">
        <v>60301</v>
      </c>
      <c r="K332" s="6"/>
      <c r="L332" s="33">
        <f t="shared" si="29"/>
        <v>1.4410000000000001</v>
      </c>
      <c r="M332" s="7">
        <v>47</v>
      </c>
      <c r="N332" s="6">
        <v>190787</v>
      </c>
      <c r="O332" s="6"/>
      <c r="P332" s="33">
        <f t="shared" si="30"/>
        <v>1.171</v>
      </c>
      <c r="Q332" s="7">
        <v>100</v>
      </c>
      <c r="R332" s="230">
        <f t="shared" si="31"/>
        <v>0.14599999999999999</v>
      </c>
      <c r="S332" s="6">
        <f t="shared" si="27"/>
        <v>1437033131</v>
      </c>
      <c r="T332" s="6">
        <f t="shared" si="28"/>
        <v>4546644997</v>
      </c>
      <c r="U332" s="8">
        <v>30.27</v>
      </c>
      <c r="V332" s="6">
        <v>787</v>
      </c>
      <c r="W332" s="9">
        <v>167.24</v>
      </c>
    </row>
    <row r="333" spans="1:23" hidden="1">
      <c r="A333" s="5" t="s">
        <v>684</v>
      </c>
      <c r="B333" s="5" t="s">
        <v>685</v>
      </c>
      <c r="C333" s="5" t="s">
        <v>31</v>
      </c>
      <c r="D333" s="6">
        <v>1638</v>
      </c>
      <c r="E333" s="6">
        <f>ROUND(+G333/'FY19 Tax Levies_Rates by Class'!D333*1000,-2)</f>
        <v>286500</v>
      </c>
      <c r="F333" s="6"/>
      <c r="G333" s="6">
        <v>5814</v>
      </c>
      <c r="H333" s="6"/>
      <c r="I333" s="7">
        <v>125</v>
      </c>
      <c r="J333" s="6">
        <v>33341</v>
      </c>
      <c r="K333" s="6"/>
      <c r="L333" s="33">
        <f t="shared" si="29"/>
        <v>0.79700000000000004</v>
      </c>
      <c r="M333" s="7">
        <v>192</v>
      </c>
      <c r="N333" s="6">
        <v>140689</v>
      </c>
      <c r="O333" s="6"/>
      <c r="P333" s="33">
        <f t="shared" si="30"/>
        <v>0.86399999999999999</v>
      </c>
      <c r="Q333" s="7">
        <v>176</v>
      </c>
      <c r="R333" s="230">
        <f t="shared" si="31"/>
        <v>0.17399999999999999</v>
      </c>
      <c r="S333" s="6">
        <f t="shared" si="27"/>
        <v>54612558</v>
      </c>
      <c r="T333" s="6">
        <f t="shared" si="28"/>
        <v>230448582</v>
      </c>
      <c r="U333" s="8">
        <v>27.17</v>
      </c>
      <c r="V333" s="6">
        <v>60</v>
      </c>
      <c r="W333" s="9">
        <v>47.55</v>
      </c>
    </row>
    <row r="334" spans="1:23" hidden="1">
      <c r="A334" s="5" t="s">
        <v>686</v>
      </c>
      <c r="B334" s="5" t="s">
        <v>687</v>
      </c>
      <c r="C334" s="5" t="s">
        <v>38</v>
      </c>
      <c r="D334" s="6">
        <v>7570</v>
      </c>
      <c r="E334" s="6">
        <f>ROUND(+G334/'FY19 Tax Levies_Rates by Class'!D334*1000,-2)</f>
        <v>271800</v>
      </c>
      <c r="F334" s="6"/>
      <c r="G334" s="6">
        <v>4960</v>
      </c>
      <c r="H334" s="6"/>
      <c r="I334" s="7">
        <v>175</v>
      </c>
      <c r="J334" s="6">
        <v>37783</v>
      </c>
      <c r="K334" s="6"/>
      <c r="L334" s="33">
        <f t="shared" si="29"/>
        <v>0.90300000000000002</v>
      </c>
      <c r="M334" s="7">
        <v>138</v>
      </c>
      <c r="N334" s="6">
        <v>121862</v>
      </c>
      <c r="O334" s="6"/>
      <c r="P334" s="33">
        <f t="shared" si="30"/>
        <v>0.748</v>
      </c>
      <c r="Q334" s="7">
        <v>223</v>
      </c>
      <c r="R334" s="230">
        <f t="shared" si="31"/>
        <v>0.13100000000000001</v>
      </c>
      <c r="S334" s="6">
        <f t="shared" si="27"/>
        <v>286017310</v>
      </c>
      <c r="T334" s="6">
        <f t="shared" si="28"/>
        <v>922495340</v>
      </c>
      <c r="U334" s="8">
        <v>35.43</v>
      </c>
      <c r="V334" s="6">
        <v>214</v>
      </c>
      <c r="W334" s="9">
        <v>109.96</v>
      </c>
    </row>
    <row r="335" spans="1:23" hidden="1">
      <c r="A335" s="5" t="s">
        <v>688</v>
      </c>
      <c r="B335" s="5" t="s">
        <v>689</v>
      </c>
      <c r="C335" s="5" t="s">
        <v>14</v>
      </c>
      <c r="D335" s="6">
        <v>12057</v>
      </c>
      <c r="E335" s="6">
        <f>ROUND(+G335/'FY19 Tax Levies_Rates by Class'!D335*1000,-2)</f>
        <v>1589800</v>
      </c>
      <c r="F335" s="6"/>
      <c r="G335" s="6">
        <v>20016</v>
      </c>
      <c r="H335" s="6"/>
      <c r="I335" s="15">
        <v>1</v>
      </c>
      <c r="J335" s="6">
        <v>351332</v>
      </c>
      <c r="K335" s="6"/>
      <c r="L335" s="33">
        <f t="shared" si="29"/>
        <v>8.3930000000000007</v>
      </c>
      <c r="M335" s="7">
        <v>1</v>
      </c>
      <c r="N335" s="6">
        <v>519436</v>
      </c>
      <c r="O335" s="6"/>
      <c r="P335" s="33">
        <f t="shared" si="30"/>
        <v>3.1890000000000001</v>
      </c>
      <c r="Q335" s="7">
        <v>19</v>
      </c>
      <c r="R335" s="230">
        <f t="shared" si="31"/>
        <v>5.7000000000000002E-2</v>
      </c>
      <c r="S335" s="6">
        <f t="shared" si="27"/>
        <v>4236009924</v>
      </c>
      <c r="T335" s="6">
        <f t="shared" si="28"/>
        <v>6262839852</v>
      </c>
      <c r="U335" s="8">
        <v>16.82</v>
      </c>
      <c r="V335" s="6">
        <v>717</v>
      </c>
      <c r="W335" s="9">
        <v>113.28</v>
      </c>
    </row>
    <row r="336" spans="1:23" hidden="1">
      <c r="A336" s="26" t="s">
        <v>690</v>
      </c>
      <c r="B336" s="26" t="s">
        <v>739</v>
      </c>
      <c r="C336" s="26" t="s">
        <v>17</v>
      </c>
      <c r="D336" s="27">
        <v>15814</v>
      </c>
      <c r="E336" s="27">
        <f>ROUND(+G336/'FY19 Tax Levies_Rates by Class'!D336*1000,-2)</f>
        <v>404400</v>
      </c>
      <c r="F336" s="27"/>
      <c r="G336" s="27">
        <v>3304</v>
      </c>
      <c r="H336" s="27"/>
      <c r="I336" s="36" t="s">
        <v>737</v>
      </c>
      <c r="J336" s="27">
        <v>37345</v>
      </c>
      <c r="K336" s="27"/>
      <c r="L336" s="38">
        <f t="shared" si="29"/>
        <v>0.89200000000000002</v>
      </c>
      <c r="M336" s="37">
        <v>143</v>
      </c>
      <c r="N336" s="27">
        <v>199197</v>
      </c>
      <c r="O336" s="27"/>
      <c r="P336" s="38">
        <f t="shared" si="30"/>
        <v>1.2230000000000001</v>
      </c>
      <c r="Q336" s="37">
        <v>91</v>
      </c>
      <c r="R336" s="233">
        <f t="shared" si="31"/>
        <v>8.7999999999999995E-2</v>
      </c>
      <c r="S336" s="27">
        <f t="shared" si="27"/>
        <v>590573830</v>
      </c>
      <c r="T336" s="27">
        <f t="shared" si="28"/>
        <v>3150101358</v>
      </c>
      <c r="U336" s="8">
        <v>49.84</v>
      </c>
      <c r="V336" s="6">
        <v>317</v>
      </c>
      <c r="W336" s="9">
        <v>164.65</v>
      </c>
    </row>
    <row r="337" spans="1:23" hidden="1">
      <c r="A337" s="5" t="s">
        <v>691</v>
      </c>
      <c r="B337" s="5" t="s">
        <v>692</v>
      </c>
      <c r="C337" s="5" t="s">
        <v>54</v>
      </c>
      <c r="D337" s="6">
        <v>16055</v>
      </c>
      <c r="E337" s="6">
        <f>ROUND(+G337/'FY19 Tax Levies_Rates by Class'!D337*1000,-2)</f>
        <v>771300</v>
      </c>
      <c r="F337" s="6"/>
      <c r="G337" s="6">
        <v>11299</v>
      </c>
      <c r="H337" s="6"/>
      <c r="I337" s="7">
        <v>18</v>
      </c>
      <c r="J337" s="6">
        <v>114844</v>
      </c>
      <c r="K337" s="6"/>
      <c r="L337" s="33">
        <f t="shared" si="29"/>
        <v>2.7440000000000002</v>
      </c>
      <c r="M337" s="7">
        <v>11</v>
      </c>
      <c r="N337" s="6">
        <v>270466</v>
      </c>
      <c r="O337" s="6"/>
      <c r="P337" s="33">
        <f t="shared" si="30"/>
        <v>1.66</v>
      </c>
      <c r="Q337" s="7">
        <v>56</v>
      </c>
      <c r="R337" s="230">
        <f t="shared" si="31"/>
        <v>9.8000000000000004E-2</v>
      </c>
      <c r="S337" s="6">
        <f t="shared" si="27"/>
        <v>1843820420</v>
      </c>
      <c r="T337" s="6">
        <f t="shared" si="28"/>
        <v>4342331630</v>
      </c>
      <c r="U337" s="8">
        <v>10.88</v>
      </c>
      <c r="V337" s="6">
        <v>1476</v>
      </c>
      <c r="W337" s="9">
        <v>88.65</v>
      </c>
    </row>
    <row r="338" spans="1:23" hidden="1">
      <c r="A338" s="5" t="s">
        <v>693</v>
      </c>
      <c r="B338" s="5" t="s">
        <v>694</v>
      </c>
      <c r="C338" s="5" t="s">
        <v>54</v>
      </c>
      <c r="D338" s="6">
        <v>55957</v>
      </c>
      <c r="E338" s="6">
        <f>ROUND(+G338/'FY19 Tax Levies_Rates by Class'!D338*1000,-2)</f>
        <v>379600</v>
      </c>
      <c r="F338" s="6"/>
      <c r="G338" s="6">
        <v>4601</v>
      </c>
      <c r="H338" s="6"/>
      <c r="I338" s="7">
        <v>201</v>
      </c>
      <c r="J338" s="6">
        <v>33164</v>
      </c>
      <c r="K338" s="6"/>
      <c r="L338" s="33">
        <f t="shared" si="29"/>
        <v>0.79200000000000004</v>
      </c>
      <c r="M338" s="7">
        <v>194</v>
      </c>
      <c r="N338" s="6">
        <v>126346</v>
      </c>
      <c r="O338" s="6"/>
      <c r="P338" s="33">
        <f t="shared" si="30"/>
        <v>0.77600000000000002</v>
      </c>
      <c r="Q338" s="7">
        <v>209</v>
      </c>
      <c r="R338" s="230">
        <f t="shared" si="31"/>
        <v>0.13900000000000001</v>
      </c>
      <c r="S338" s="6">
        <f t="shared" si="27"/>
        <v>1855757948</v>
      </c>
      <c r="T338" s="6">
        <f t="shared" si="28"/>
        <v>7069943122</v>
      </c>
      <c r="U338" s="8">
        <v>16.79</v>
      </c>
      <c r="V338" s="6">
        <v>3333</v>
      </c>
      <c r="W338" s="9">
        <v>176.04</v>
      </c>
    </row>
    <row r="339" spans="1:23" hidden="1">
      <c r="A339" s="5" t="s">
        <v>695</v>
      </c>
      <c r="B339" s="5" t="s">
        <v>696</v>
      </c>
      <c r="C339" s="5" t="s">
        <v>43</v>
      </c>
      <c r="D339" s="6">
        <v>1518</v>
      </c>
      <c r="E339" s="6">
        <f>ROUND(+G339/'FY19 Tax Levies_Rates by Class'!D339*1000,-2)</f>
        <v>309200</v>
      </c>
      <c r="F339" s="6"/>
      <c r="G339" s="6">
        <v>4799</v>
      </c>
      <c r="H339" s="6"/>
      <c r="I339" s="7">
        <v>188</v>
      </c>
      <c r="J339" s="6">
        <v>22237</v>
      </c>
      <c r="K339" s="6"/>
      <c r="L339" s="33">
        <f t="shared" si="29"/>
        <v>0.53100000000000003</v>
      </c>
      <c r="M339" s="7">
        <v>305</v>
      </c>
      <c r="N339" s="6">
        <v>183883</v>
      </c>
      <c r="O339" s="6"/>
      <c r="P339" s="33">
        <f t="shared" si="30"/>
        <v>1.129</v>
      </c>
      <c r="Q339" s="7">
        <v>107</v>
      </c>
      <c r="R339" s="230">
        <f t="shared" si="31"/>
        <v>0.216</v>
      </c>
      <c r="S339" s="6">
        <f t="shared" si="27"/>
        <v>33755766</v>
      </c>
      <c r="T339" s="6">
        <f t="shared" si="28"/>
        <v>279134394</v>
      </c>
      <c r="U339" s="8">
        <v>20.13</v>
      </c>
      <c r="V339" s="6">
        <v>75</v>
      </c>
      <c r="W339" s="9">
        <v>48.33</v>
      </c>
    </row>
    <row r="340" spans="1:23">
      <c r="A340" s="5" t="s">
        <v>697</v>
      </c>
      <c r="B340" s="5" t="s">
        <v>698</v>
      </c>
      <c r="C340" s="5" t="s">
        <v>11</v>
      </c>
      <c r="D340" s="6">
        <v>14849</v>
      </c>
      <c r="E340" s="6">
        <f>ROUND(+G340/'FY19 Tax Levies_Rates by Class'!D340*1000,-2)</f>
        <v>321800</v>
      </c>
      <c r="F340" s="7">
        <v>22</v>
      </c>
      <c r="G340" s="6">
        <v>4949</v>
      </c>
      <c r="H340" s="7">
        <v>23</v>
      </c>
      <c r="I340" s="7">
        <v>176</v>
      </c>
      <c r="J340" s="6">
        <v>29722</v>
      </c>
      <c r="K340" s="7">
        <v>22</v>
      </c>
      <c r="L340" s="33">
        <f t="shared" si="29"/>
        <v>0.71</v>
      </c>
      <c r="M340" s="7">
        <v>234</v>
      </c>
      <c r="N340" s="6">
        <v>100544</v>
      </c>
      <c r="O340" s="7">
        <v>25</v>
      </c>
      <c r="P340" s="33">
        <f t="shared" si="30"/>
        <v>0.61699999999999999</v>
      </c>
      <c r="Q340" s="7">
        <v>276</v>
      </c>
      <c r="R340" s="230">
        <f t="shared" si="31"/>
        <v>0.16700000000000001</v>
      </c>
      <c r="S340" s="6">
        <f t="shared" si="27"/>
        <v>441341978</v>
      </c>
      <c r="T340" s="6">
        <f t="shared" si="28"/>
        <v>1492977856</v>
      </c>
      <c r="U340" s="8">
        <v>6.94</v>
      </c>
      <c r="V340" s="6">
        <v>2140</v>
      </c>
      <c r="W340" s="9">
        <v>54.06</v>
      </c>
    </row>
    <row r="341" spans="1:23" hidden="1">
      <c r="A341" s="5" t="s">
        <v>699</v>
      </c>
      <c r="B341" s="5" t="s">
        <v>700</v>
      </c>
      <c r="C341" s="5" t="s">
        <v>23</v>
      </c>
      <c r="D341" s="6">
        <v>14638</v>
      </c>
      <c r="E341" s="6">
        <f>ROUND(+G341/'FY19 Tax Levies_Rates by Class'!D341*1000,-2)</f>
        <v>296800</v>
      </c>
      <c r="F341" s="6"/>
      <c r="G341" s="6">
        <v>6471</v>
      </c>
      <c r="H341" s="6"/>
      <c r="I341" s="7">
        <v>89</v>
      </c>
      <c r="J341" s="6">
        <v>44291</v>
      </c>
      <c r="K341" s="6"/>
      <c r="L341" s="33">
        <f t="shared" si="29"/>
        <v>1.0580000000000001</v>
      </c>
      <c r="M341" s="7">
        <v>102</v>
      </c>
      <c r="N341" s="6">
        <v>115604</v>
      </c>
      <c r="O341" s="6"/>
      <c r="P341" s="33">
        <f t="shared" si="30"/>
        <v>0.71</v>
      </c>
      <c r="Q341" s="7">
        <v>235</v>
      </c>
      <c r="R341" s="230">
        <f t="shared" si="31"/>
        <v>0.14599999999999999</v>
      </c>
      <c r="S341" s="6">
        <f t="shared" si="27"/>
        <v>648331658</v>
      </c>
      <c r="T341" s="6">
        <f t="shared" si="28"/>
        <v>1692211352</v>
      </c>
      <c r="U341" s="8">
        <v>22.16</v>
      </c>
      <c r="V341" s="6">
        <v>661</v>
      </c>
      <c r="W341" s="9">
        <v>114.67</v>
      </c>
    </row>
    <row r="342" spans="1:23" hidden="1">
      <c r="A342" s="5" t="s">
        <v>701</v>
      </c>
      <c r="B342" s="5" t="s">
        <v>702</v>
      </c>
      <c r="C342" s="5" t="s">
        <v>31</v>
      </c>
      <c r="D342" s="6">
        <v>2469</v>
      </c>
      <c r="E342" s="6">
        <f>ROUND(+G342/'FY19 Tax Levies_Rates by Class'!D342*1000,-2)</f>
        <v>275100</v>
      </c>
      <c r="F342" s="6"/>
      <c r="G342" s="6">
        <v>5447</v>
      </c>
      <c r="H342" s="6"/>
      <c r="I342" s="7">
        <v>148</v>
      </c>
      <c r="J342" s="6">
        <v>26973</v>
      </c>
      <c r="K342" s="6"/>
      <c r="L342" s="33">
        <f t="shared" si="29"/>
        <v>0.64400000000000002</v>
      </c>
      <c r="M342" s="7">
        <v>272</v>
      </c>
      <c r="N342" s="6">
        <v>125488</v>
      </c>
      <c r="O342" s="6"/>
      <c r="P342" s="33">
        <f t="shared" si="30"/>
        <v>0.77</v>
      </c>
      <c r="Q342" s="7">
        <v>212</v>
      </c>
      <c r="R342" s="230">
        <f t="shared" si="31"/>
        <v>0.20200000000000001</v>
      </c>
      <c r="S342" s="6">
        <f t="shared" si="27"/>
        <v>66596337</v>
      </c>
      <c r="T342" s="6">
        <f t="shared" si="28"/>
        <v>309829872</v>
      </c>
      <c r="U342" s="8">
        <v>25.56</v>
      </c>
      <c r="V342" s="6">
        <v>97</v>
      </c>
      <c r="W342" s="9">
        <v>51.05</v>
      </c>
    </row>
    <row r="343" spans="1:23" hidden="1">
      <c r="A343" s="5" t="s">
        <v>703</v>
      </c>
      <c r="B343" s="5" t="s">
        <v>704</v>
      </c>
      <c r="C343" s="5" t="s">
        <v>20</v>
      </c>
      <c r="D343" s="6">
        <v>7620</v>
      </c>
      <c r="E343" s="6">
        <f>ROUND(+G343/'FY19 Tax Levies_Rates by Class'!D343*1000,-2)</f>
        <v>358300</v>
      </c>
      <c r="F343" s="6"/>
      <c r="G343" s="6">
        <v>6467</v>
      </c>
      <c r="H343" s="6"/>
      <c r="I343" s="7">
        <v>90</v>
      </c>
      <c r="J343" s="6">
        <v>34434</v>
      </c>
      <c r="K343" s="6"/>
      <c r="L343" s="33">
        <f t="shared" si="29"/>
        <v>0.82299999999999995</v>
      </c>
      <c r="M343" s="7">
        <v>174</v>
      </c>
      <c r="N343" s="6">
        <v>132810</v>
      </c>
      <c r="O343" s="6"/>
      <c r="P343" s="33">
        <f t="shared" si="30"/>
        <v>0.81499999999999995</v>
      </c>
      <c r="Q343" s="7">
        <v>197</v>
      </c>
      <c r="R343" s="230">
        <f t="shared" si="31"/>
        <v>0.188</v>
      </c>
      <c r="S343" s="6">
        <f t="shared" si="27"/>
        <v>262387080</v>
      </c>
      <c r="T343" s="6">
        <f t="shared" si="28"/>
        <v>1012012200</v>
      </c>
      <c r="U343" s="8">
        <v>46.76</v>
      </c>
      <c r="V343" s="6">
        <v>163</v>
      </c>
      <c r="W343" s="9">
        <v>75.959999999999994</v>
      </c>
    </row>
    <row r="344" spans="1:23" hidden="1">
      <c r="A344" s="5" t="s">
        <v>705</v>
      </c>
      <c r="B344" s="5" t="s">
        <v>706</v>
      </c>
      <c r="C344" s="5" t="s">
        <v>14</v>
      </c>
      <c r="D344" s="6">
        <v>23534</v>
      </c>
      <c r="E344" s="6">
        <f>ROUND(+G344/'FY19 Tax Levies_Rates by Class'!D344*1000,-2)</f>
        <v>481900</v>
      </c>
      <c r="F344" s="6"/>
      <c r="G344" s="6">
        <v>6626</v>
      </c>
      <c r="H344" s="6"/>
      <c r="I344" s="7">
        <v>84</v>
      </c>
      <c r="J344" s="6">
        <v>42123</v>
      </c>
      <c r="K344" s="6"/>
      <c r="L344" s="33">
        <f t="shared" si="29"/>
        <v>1.006</v>
      </c>
      <c r="M344" s="7">
        <v>112</v>
      </c>
      <c r="N344" s="6">
        <v>175462</v>
      </c>
      <c r="O344" s="6"/>
      <c r="P344" s="33">
        <f t="shared" si="30"/>
        <v>1.077</v>
      </c>
      <c r="Q344" s="7">
        <v>118</v>
      </c>
      <c r="R344" s="230">
        <f t="shared" si="31"/>
        <v>0.157</v>
      </c>
      <c r="S344" s="6">
        <f t="shared" si="27"/>
        <v>991322682</v>
      </c>
      <c r="T344" s="6">
        <f t="shared" si="28"/>
        <v>4129322708</v>
      </c>
      <c r="U344" s="8">
        <v>16.98</v>
      </c>
      <c r="V344" s="6">
        <v>1386</v>
      </c>
      <c r="W344" s="9">
        <v>124.2</v>
      </c>
    </row>
    <row r="345" spans="1:23" hidden="1">
      <c r="A345" s="5" t="s">
        <v>707</v>
      </c>
      <c r="B345" s="5" t="s">
        <v>708</v>
      </c>
      <c r="C345" s="5" t="s">
        <v>38</v>
      </c>
      <c r="D345" s="6">
        <v>10698</v>
      </c>
      <c r="E345" s="6">
        <f>ROUND(+G345/'FY19 Tax Levies_Rates by Class'!D345*1000,-2)</f>
        <v>193100</v>
      </c>
      <c r="F345" s="6"/>
      <c r="G345" s="6">
        <v>3226</v>
      </c>
      <c r="H345" s="6"/>
      <c r="I345" s="7">
        <v>309</v>
      </c>
      <c r="J345" s="6">
        <v>21231</v>
      </c>
      <c r="K345" s="6"/>
      <c r="L345" s="33">
        <f t="shared" si="29"/>
        <v>0.50700000000000001</v>
      </c>
      <c r="M345" s="7">
        <v>314</v>
      </c>
      <c r="N345" s="6">
        <v>62089</v>
      </c>
      <c r="O345" s="6"/>
      <c r="P345" s="33">
        <f t="shared" si="30"/>
        <v>0.38100000000000001</v>
      </c>
      <c r="Q345" s="7">
        <v>339</v>
      </c>
      <c r="R345" s="230">
        <f t="shared" si="31"/>
        <v>0.152</v>
      </c>
      <c r="S345" s="6">
        <f t="shared" si="27"/>
        <v>227129238</v>
      </c>
      <c r="T345" s="6">
        <f t="shared" si="28"/>
        <v>664228122</v>
      </c>
      <c r="U345" s="8">
        <v>43.02</v>
      </c>
      <c r="V345" s="6">
        <v>249</v>
      </c>
      <c r="W345" s="9">
        <v>115.29</v>
      </c>
    </row>
    <row r="346" spans="1:23" hidden="1">
      <c r="A346" s="5" t="s">
        <v>709</v>
      </c>
      <c r="B346" s="5" t="s">
        <v>710</v>
      </c>
      <c r="C346" s="5" t="s">
        <v>14</v>
      </c>
      <c r="D346" s="6">
        <v>22417</v>
      </c>
      <c r="E346" s="6">
        <f>ROUND(+G346/'FY19 Tax Levies_Rates by Class'!D346*1000,-2)</f>
        <v>1080300</v>
      </c>
      <c r="F346" s="6"/>
      <c r="G346" s="6">
        <v>13083</v>
      </c>
      <c r="H346" s="6"/>
      <c r="I346" s="7">
        <v>9</v>
      </c>
      <c r="J346" s="6">
        <v>103807</v>
      </c>
      <c r="K346" s="6"/>
      <c r="L346" s="33">
        <f t="shared" si="29"/>
        <v>2.48</v>
      </c>
      <c r="M346" s="7">
        <v>19</v>
      </c>
      <c r="N346" s="6">
        <v>312560</v>
      </c>
      <c r="O346" s="6"/>
      <c r="P346" s="33">
        <f t="shared" si="30"/>
        <v>1.919</v>
      </c>
      <c r="Q346" s="7">
        <v>43</v>
      </c>
      <c r="R346" s="230">
        <f t="shared" si="31"/>
        <v>0.126</v>
      </c>
      <c r="S346" s="6">
        <f t="shared" si="27"/>
        <v>2327041519</v>
      </c>
      <c r="T346" s="6">
        <f t="shared" si="28"/>
        <v>7006657520</v>
      </c>
      <c r="U346" s="8">
        <v>6.03</v>
      </c>
      <c r="V346" s="6">
        <v>3718</v>
      </c>
      <c r="W346" s="9">
        <v>91.83</v>
      </c>
    </row>
    <row r="347" spans="1:23" hidden="1">
      <c r="A347" s="5" t="s">
        <v>711</v>
      </c>
      <c r="B347" s="5" t="s">
        <v>712</v>
      </c>
      <c r="C347" s="5" t="s">
        <v>20</v>
      </c>
      <c r="D347" s="6">
        <v>895</v>
      </c>
      <c r="E347" s="6">
        <f>ROUND(+G347/'FY19 Tax Levies_Rates by Class'!D347*1000,-2)</f>
        <v>209200</v>
      </c>
      <c r="F347" s="6"/>
      <c r="G347" s="6">
        <v>2785</v>
      </c>
      <c r="H347" s="6"/>
      <c r="I347" s="7">
        <v>317</v>
      </c>
      <c r="J347" s="6">
        <v>28631</v>
      </c>
      <c r="K347" s="6"/>
      <c r="L347" s="33">
        <f t="shared" si="29"/>
        <v>0.68400000000000005</v>
      </c>
      <c r="M347" s="7">
        <v>251</v>
      </c>
      <c r="N347" s="6">
        <v>126836</v>
      </c>
      <c r="O347" s="6"/>
      <c r="P347" s="33">
        <f t="shared" si="30"/>
        <v>0.77900000000000003</v>
      </c>
      <c r="Q347" s="7">
        <v>208</v>
      </c>
      <c r="R347" s="230">
        <f t="shared" si="31"/>
        <v>9.7000000000000003E-2</v>
      </c>
      <c r="S347" s="6">
        <f t="shared" si="27"/>
        <v>25624745</v>
      </c>
      <c r="T347" s="6">
        <f t="shared" si="28"/>
        <v>113518220</v>
      </c>
      <c r="U347" s="8">
        <v>34.99</v>
      </c>
      <c r="V347" s="6">
        <v>26</v>
      </c>
      <c r="W347" s="9">
        <v>76.3</v>
      </c>
    </row>
    <row r="348" spans="1:23" hidden="1">
      <c r="A348" s="5" t="s">
        <v>713</v>
      </c>
      <c r="B348" s="5" t="s">
        <v>714</v>
      </c>
      <c r="C348" s="5" t="s">
        <v>91</v>
      </c>
      <c r="D348" s="6">
        <v>18164</v>
      </c>
      <c r="E348" s="6">
        <f>ROUND(+G348/'FY19 Tax Levies_Rates by Class'!D348*1000,-2)</f>
        <v>466200</v>
      </c>
      <c r="F348" s="6"/>
      <c r="G348" s="6">
        <v>6145</v>
      </c>
      <c r="H348" s="6"/>
      <c r="I348" s="7">
        <v>106</v>
      </c>
      <c r="J348" s="6">
        <v>32563</v>
      </c>
      <c r="K348" s="6"/>
      <c r="L348" s="33">
        <f t="shared" si="29"/>
        <v>0.77800000000000002</v>
      </c>
      <c r="M348" s="7">
        <v>205</v>
      </c>
      <c r="N348" s="6">
        <v>113940</v>
      </c>
      <c r="O348" s="6"/>
      <c r="P348" s="33">
        <f t="shared" si="30"/>
        <v>0.69899999999999995</v>
      </c>
      <c r="Q348" s="7">
        <v>239</v>
      </c>
      <c r="R348" s="230">
        <f t="shared" si="31"/>
        <v>0.189</v>
      </c>
      <c r="S348" s="6">
        <f t="shared" si="27"/>
        <v>591474332</v>
      </c>
      <c r="T348" s="6">
        <f t="shared" si="28"/>
        <v>2069606160</v>
      </c>
      <c r="U348" s="8">
        <v>1.97</v>
      </c>
      <c r="V348" s="6">
        <v>9220</v>
      </c>
      <c r="W348" s="9">
        <v>40.229999999999997</v>
      </c>
    </row>
    <row r="349" spans="1:23" hidden="1">
      <c r="A349" s="5" t="s">
        <v>715</v>
      </c>
      <c r="B349" s="5" t="s">
        <v>716</v>
      </c>
      <c r="C349" s="5" t="s">
        <v>14</v>
      </c>
      <c r="D349" s="6">
        <v>39555</v>
      </c>
      <c r="E349" s="6">
        <f>ROUND(+G349/'FY19 Tax Levies_Rates by Class'!D349*1000,-2)</f>
        <v>475800</v>
      </c>
      <c r="F349" s="6"/>
      <c r="G349" s="6">
        <v>4520</v>
      </c>
      <c r="H349" s="6"/>
      <c r="I349" s="7">
        <v>214</v>
      </c>
      <c r="J349" s="6">
        <v>38361</v>
      </c>
      <c r="K349" s="6"/>
      <c r="L349" s="33">
        <f t="shared" si="29"/>
        <v>0.91600000000000004</v>
      </c>
      <c r="M349" s="7">
        <v>133</v>
      </c>
      <c r="N349" s="6">
        <v>176334</v>
      </c>
      <c r="O349" s="6"/>
      <c r="P349" s="33">
        <f t="shared" si="30"/>
        <v>1.0820000000000001</v>
      </c>
      <c r="Q349" s="7">
        <v>117</v>
      </c>
      <c r="R349" s="230">
        <f t="shared" si="31"/>
        <v>0.11799999999999999</v>
      </c>
      <c r="S349" s="6">
        <f t="shared" si="27"/>
        <v>1517369355</v>
      </c>
      <c r="T349" s="6">
        <f t="shared" si="28"/>
        <v>6974891370</v>
      </c>
      <c r="U349" s="8">
        <v>12.64</v>
      </c>
      <c r="V349" s="6">
        <v>3129</v>
      </c>
      <c r="W349" s="9">
        <v>152.29</v>
      </c>
    </row>
    <row r="350" spans="1:23" hidden="1">
      <c r="A350" s="5" t="s">
        <v>717</v>
      </c>
      <c r="B350" s="5" t="s">
        <v>718</v>
      </c>
      <c r="C350" s="5" t="s">
        <v>38</v>
      </c>
      <c r="D350" s="6">
        <v>184815</v>
      </c>
      <c r="E350" s="6">
        <f>ROUND(+G350/'FY19 Tax Levies_Rates by Class'!D350*1000,-2)</f>
        <v>226300</v>
      </c>
      <c r="F350" s="6"/>
      <c r="G350" s="6">
        <v>4074</v>
      </c>
      <c r="H350" s="6"/>
      <c r="I350" s="7">
        <v>239</v>
      </c>
      <c r="J350" s="6">
        <v>20978</v>
      </c>
      <c r="K350" s="6"/>
      <c r="L350" s="33">
        <f t="shared" si="29"/>
        <v>0.501</v>
      </c>
      <c r="M350" s="7">
        <v>315</v>
      </c>
      <c r="N350" s="6">
        <v>66216</v>
      </c>
      <c r="O350" s="6"/>
      <c r="P350" s="33">
        <f t="shared" si="30"/>
        <v>0.40600000000000003</v>
      </c>
      <c r="Q350" s="7">
        <v>336</v>
      </c>
      <c r="R350" s="230">
        <f t="shared" si="31"/>
        <v>0.19400000000000001</v>
      </c>
      <c r="S350" s="6">
        <f t="shared" si="27"/>
        <v>3877049070</v>
      </c>
      <c r="T350" s="6">
        <f t="shared" si="28"/>
        <v>12237710040</v>
      </c>
      <c r="U350" s="8">
        <v>37.369999999999997</v>
      </c>
      <c r="V350" s="6">
        <v>4946</v>
      </c>
      <c r="W350" s="9">
        <v>523.37</v>
      </c>
    </row>
    <row r="351" spans="1:23" hidden="1">
      <c r="A351" s="5" t="s">
        <v>719</v>
      </c>
      <c r="B351" s="5" t="s">
        <v>720</v>
      </c>
      <c r="C351" s="5" t="s">
        <v>31</v>
      </c>
      <c r="D351" s="6">
        <v>1188</v>
      </c>
      <c r="E351" s="6">
        <f>ROUND(+G351/'FY19 Tax Levies_Rates by Class'!D351*1000,-2)</f>
        <v>247400</v>
      </c>
      <c r="F351" s="6"/>
      <c r="G351" s="6">
        <v>4033</v>
      </c>
      <c r="H351" s="6"/>
      <c r="I351" s="7">
        <v>244</v>
      </c>
      <c r="J351" s="6">
        <v>28611</v>
      </c>
      <c r="K351" s="6"/>
      <c r="L351" s="33">
        <f t="shared" si="29"/>
        <v>0.68400000000000005</v>
      </c>
      <c r="M351" s="7">
        <v>252</v>
      </c>
      <c r="N351" s="6">
        <v>141398</v>
      </c>
      <c r="O351" s="6"/>
      <c r="P351" s="33">
        <f t="shared" si="30"/>
        <v>0.86799999999999999</v>
      </c>
      <c r="Q351" s="7">
        <v>172</v>
      </c>
      <c r="R351" s="230">
        <f t="shared" si="31"/>
        <v>0.14099999999999999</v>
      </c>
      <c r="S351" s="6">
        <f t="shared" si="27"/>
        <v>33989868</v>
      </c>
      <c r="T351" s="6">
        <f t="shared" si="28"/>
        <v>167980824</v>
      </c>
      <c r="U351" s="8">
        <v>31.95</v>
      </c>
      <c r="V351" s="6">
        <v>37</v>
      </c>
      <c r="W351" s="9">
        <v>64.36</v>
      </c>
    </row>
    <row r="352" spans="1:23" hidden="1">
      <c r="A352" s="5" t="s">
        <v>721</v>
      </c>
      <c r="B352" s="5" t="s">
        <v>722</v>
      </c>
      <c r="C352" s="5" t="s">
        <v>54</v>
      </c>
      <c r="D352" s="6">
        <v>11548</v>
      </c>
      <c r="E352" s="6">
        <f>ROUND(+G352/'FY19 Tax Levies_Rates by Class'!D352*1000,-2)</f>
        <v>461200</v>
      </c>
      <c r="F352" s="6"/>
      <c r="G352" s="6">
        <v>6512</v>
      </c>
      <c r="H352" s="6"/>
      <c r="I352" s="7">
        <v>87</v>
      </c>
      <c r="J352" s="6">
        <v>50512</v>
      </c>
      <c r="K352" s="6"/>
      <c r="L352" s="33">
        <f t="shared" si="29"/>
        <v>1.2070000000000001</v>
      </c>
      <c r="M352" s="7">
        <v>80</v>
      </c>
      <c r="N352" s="6">
        <v>181237</v>
      </c>
      <c r="O352" s="6"/>
      <c r="P352" s="33">
        <f t="shared" si="30"/>
        <v>1.113</v>
      </c>
      <c r="Q352" s="7">
        <v>111</v>
      </c>
      <c r="R352" s="230">
        <f t="shared" si="31"/>
        <v>0.129</v>
      </c>
      <c r="S352" s="6">
        <f t="shared" si="27"/>
        <v>583312576</v>
      </c>
      <c r="T352" s="6">
        <f t="shared" si="28"/>
        <v>2092924876</v>
      </c>
      <c r="U352" s="8">
        <v>21.71</v>
      </c>
      <c r="V352" s="6">
        <v>532</v>
      </c>
      <c r="W352" s="9">
        <v>94.2</v>
      </c>
    </row>
    <row r="353" spans="1:24" hidden="1">
      <c r="A353" s="5" t="s">
        <v>723</v>
      </c>
      <c r="B353" s="5" t="s">
        <v>724</v>
      </c>
      <c r="C353" s="5" t="s">
        <v>59</v>
      </c>
      <c r="D353" s="6">
        <v>23467</v>
      </c>
      <c r="E353" s="6">
        <f>ROUND(+G353/'FY19 Tax Levies_Rates by Class'!D353*1000,-2)</f>
        <v>359000</v>
      </c>
      <c r="F353" s="6"/>
      <c r="G353" s="6">
        <v>3626</v>
      </c>
      <c r="H353" s="6"/>
      <c r="I353" s="7">
        <v>280</v>
      </c>
      <c r="J353" s="6">
        <v>29655</v>
      </c>
      <c r="K353" s="6"/>
      <c r="L353" s="33">
        <f t="shared" si="29"/>
        <v>0.70799999999999996</v>
      </c>
      <c r="M353" s="7">
        <v>236</v>
      </c>
      <c r="N353" s="6">
        <v>246501</v>
      </c>
      <c r="O353" s="6"/>
      <c r="P353" s="33">
        <f t="shared" si="30"/>
        <v>1.5129999999999999</v>
      </c>
      <c r="Q353" s="7">
        <v>63</v>
      </c>
      <c r="R353" s="230">
        <f t="shared" si="31"/>
        <v>0.122</v>
      </c>
      <c r="S353" s="6">
        <f t="shared" si="27"/>
        <v>695913885</v>
      </c>
      <c r="T353" s="6">
        <f t="shared" si="28"/>
        <v>5784638967</v>
      </c>
      <c r="U353" s="8">
        <v>24.15</v>
      </c>
      <c r="V353" s="6">
        <v>972</v>
      </c>
      <c r="W353" s="9">
        <v>264.04000000000002</v>
      </c>
      <c r="X353" s="1"/>
    </row>
    <row r="354" spans="1:24" ht="12.75" hidden="1" customHeight="1">
      <c r="A354" s="243" t="s">
        <v>765</v>
      </c>
      <c r="B354" s="244"/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244"/>
      <c r="O354" s="244"/>
      <c r="P354" s="244"/>
      <c r="Q354" s="244"/>
      <c r="R354" s="245"/>
      <c r="S354" s="43"/>
      <c r="T354" s="43"/>
      <c r="U354" s="43"/>
      <c r="V354" s="43"/>
      <c r="W354" s="43"/>
      <c r="X354" s="1"/>
    </row>
    <row r="355" spans="1:24" hidden="1">
      <c r="A355" s="246"/>
      <c r="B355" s="247"/>
      <c r="C355" s="247"/>
      <c r="D355" s="247"/>
      <c r="E355" s="247"/>
      <c r="F355" s="247"/>
      <c r="G355" s="247"/>
      <c r="H355" s="247"/>
      <c r="I355" s="247"/>
      <c r="J355" s="247"/>
      <c r="K355" s="247"/>
      <c r="L355" s="247"/>
      <c r="M355" s="247"/>
      <c r="N355" s="247"/>
      <c r="O355" s="247"/>
      <c r="P355" s="247"/>
      <c r="Q355" s="247"/>
      <c r="R355" s="248"/>
      <c r="S355" s="43"/>
      <c r="T355" s="43"/>
      <c r="U355" s="43"/>
      <c r="V355" s="43"/>
      <c r="W355" s="43"/>
      <c r="X355" s="1"/>
    </row>
    <row r="356" spans="1:24" ht="12.75" hidden="1" customHeight="1">
      <c r="A356" s="4"/>
      <c r="B356" s="53" t="s">
        <v>58</v>
      </c>
      <c r="C356" s="55" t="s">
        <v>744</v>
      </c>
      <c r="E356" s="53" t="s">
        <v>352</v>
      </c>
      <c r="F356" s="57"/>
      <c r="G356" s="55" t="s">
        <v>744</v>
      </c>
      <c r="I356" s="53" t="s">
        <v>623</v>
      </c>
      <c r="J356" s="55" t="s">
        <v>744</v>
      </c>
      <c r="L356" s="249" t="s">
        <v>746</v>
      </c>
      <c r="M356" s="250"/>
      <c r="N356" s="251"/>
      <c r="R356" s="44"/>
    </row>
    <row r="357" spans="1:24" ht="12.75" hidden="1" customHeight="1">
      <c r="A357" s="4"/>
      <c r="B357" s="58" t="s">
        <v>90</v>
      </c>
      <c r="C357" s="60">
        <v>0.35</v>
      </c>
      <c r="E357" s="58" t="s">
        <v>416</v>
      </c>
      <c r="F357" s="61"/>
      <c r="G357" s="60" t="s">
        <v>744</v>
      </c>
      <c r="I357" s="58" t="s">
        <v>639</v>
      </c>
      <c r="J357" s="60" t="s">
        <v>744</v>
      </c>
      <c r="L357" s="252"/>
      <c r="M357" s="253"/>
      <c r="N357" s="254"/>
      <c r="R357" s="44"/>
    </row>
    <row r="358" spans="1:24" hidden="1">
      <c r="A358" s="4"/>
      <c r="B358" s="58" t="s">
        <v>113</v>
      </c>
      <c r="C358" s="60" t="s">
        <v>744</v>
      </c>
      <c r="E358" s="58" t="s">
        <v>507</v>
      </c>
      <c r="F358" s="61"/>
      <c r="G358" s="60" t="s">
        <v>744</v>
      </c>
      <c r="I358" s="58" t="s">
        <v>651</v>
      </c>
      <c r="J358" s="60" t="s">
        <v>744</v>
      </c>
      <c r="L358" s="255"/>
      <c r="M358" s="256"/>
      <c r="N358" s="257"/>
      <c r="R358" s="44"/>
    </row>
    <row r="359" spans="1:24" hidden="1">
      <c r="A359" s="4"/>
      <c r="B359" s="58" t="s">
        <v>119</v>
      </c>
      <c r="C359" s="60">
        <v>0.3</v>
      </c>
      <c r="E359" s="58" t="s">
        <v>569</v>
      </c>
      <c r="F359" s="61"/>
      <c r="G359" s="60" t="s">
        <v>744</v>
      </c>
      <c r="I359" s="58" t="s">
        <v>659</v>
      </c>
      <c r="J359" s="60" t="s">
        <v>744</v>
      </c>
      <c r="L359" s="103" t="s">
        <v>740</v>
      </c>
      <c r="M359" s="104"/>
      <c r="N359" s="107" t="s">
        <v>14</v>
      </c>
      <c r="R359" s="44"/>
    </row>
    <row r="360" spans="1:24" hidden="1">
      <c r="A360" s="4"/>
      <c r="B360" s="58" t="s">
        <v>742</v>
      </c>
      <c r="C360" s="60" t="s">
        <v>744</v>
      </c>
      <c r="E360" s="58" t="s">
        <v>571</v>
      </c>
      <c r="F360" s="61"/>
      <c r="G360" s="60">
        <v>0.35</v>
      </c>
      <c r="I360" s="63" t="s">
        <v>743</v>
      </c>
      <c r="J360" s="65" t="s">
        <v>744</v>
      </c>
      <c r="L360" s="49" t="s">
        <v>741</v>
      </c>
      <c r="M360" s="105"/>
      <c r="N360" s="108" t="s">
        <v>14</v>
      </c>
      <c r="R360" s="4"/>
    </row>
    <row r="361" spans="1:24" hidden="1">
      <c r="B361" s="63" t="s">
        <v>208</v>
      </c>
      <c r="C361" s="65" t="s">
        <v>744</v>
      </c>
      <c r="E361" s="63" t="s">
        <v>615</v>
      </c>
      <c r="F361" s="64"/>
      <c r="G361" s="65" t="s">
        <v>744</v>
      </c>
      <c r="J361" s="56"/>
      <c r="L361" s="51" t="s">
        <v>739</v>
      </c>
      <c r="M361" s="106"/>
      <c r="N361" s="109" t="s">
        <v>17</v>
      </c>
      <c r="O361" s="56"/>
      <c r="P361" s="56"/>
      <c r="Q361" s="56"/>
    </row>
    <row r="362" spans="1:24">
      <c r="G362" s="1"/>
    </row>
    <row r="363" spans="1:24">
      <c r="D363" s="167"/>
      <c r="E363" s="166"/>
      <c r="N363" s="167"/>
      <c r="O363" s="166"/>
    </row>
    <row r="365" spans="1:24">
      <c r="G365" s="1"/>
    </row>
  </sheetData>
  <autoFilter ref="A2:X361">
    <filterColumn colId="2">
      <filters>
        <filter val="PLYMOUTH"/>
      </filters>
    </filterColumn>
  </autoFilter>
  <sortState ref="A3:R353">
    <sortCondition ref="B3:B353"/>
  </sortState>
  <mergeCells count="2">
    <mergeCell ref="A354:R355"/>
    <mergeCell ref="L356:N358"/>
  </mergeCells>
  <pageMargins left="0.25" right="0.25" top="1" bottom="1" header="0.5" footer="0.5"/>
  <pageSetup orientation="landscape" r:id="rId1"/>
  <headerFooter>
    <oddHeader>&amp;CTown of Carver
Community Comparison SFH Assessment, Tax Bill, Income, EQV</oddHeader>
    <oddFooter>&amp;LS. Pratt&amp;CSource: https://www.mass.gov/service-details/at-a-glance-and-community-comparison-reports&amp;RJune 2019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57"/>
  <sheetViews>
    <sheetView zoomScaleNormal="100" workbookViewId="0">
      <pane xSplit="1" ySplit="2" topLeftCell="B47" activePane="bottomRight" state="frozen"/>
      <selection activeCell="L29" sqref="L29"/>
      <selection pane="topRight" activeCell="L29" sqref="L29"/>
      <selection pane="bottomLeft" activeCell="L29" sqref="L29"/>
      <selection pane="bottomRight" activeCell="H356" sqref="H356"/>
    </sheetView>
  </sheetViews>
  <sheetFormatPr defaultRowHeight="12.75"/>
  <cols>
    <col min="1" max="1" width="5.7109375" bestFit="1" customWidth="1"/>
    <col min="2" max="2" width="14.85546875" customWidth="1"/>
    <col min="3" max="3" width="10.42578125" bestFit="1" customWidth="1"/>
    <col min="4" max="4" width="15.85546875" bestFit="1" customWidth="1"/>
    <col min="5" max="5" width="10.28515625" customWidth="1"/>
    <col min="6" max="7" width="15.140625" bestFit="1" customWidth="1"/>
    <col min="8" max="8" width="14" customWidth="1"/>
    <col min="9" max="9" width="15.85546875" bestFit="1" customWidth="1"/>
    <col min="10" max="10" width="9.140625" customWidth="1"/>
    <col min="11" max="11" width="8.42578125" style="124" customWidth="1"/>
    <col min="12" max="12" width="8" customWidth="1"/>
  </cols>
  <sheetData>
    <row r="1" spans="1:12" s="1" customFormat="1">
      <c r="A1" s="152"/>
      <c r="B1" s="153" t="s">
        <v>767</v>
      </c>
      <c r="C1" s="153"/>
      <c r="D1" s="154">
        <f>SUM(D3:D353)</f>
        <v>1007421703485</v>
      </c>
      <c r="E1" s="154">
        <f t="shared" ref="E1:I1" si="0">SUM(E3:E353)</f>
        <v>26527583</v>
      </c>
      <c r="F1" s="154">
        <f t="shared" si="0"/>
        <v>148410862113</v>
      </c>
      <c r="G1" s="154">
        <f t="shared" si="0"/>
        <v>38999114087</v>
      </c>
      <c r="H1" s="154">
        <f t="shared" si="0"/>
        <v>36493349927</v>
      </c>
      <c r="I1" s="154">
        <f t="shared" si="0"/>
        <v>1231351557195</v>
      </c>
      <c r="J1" s="155">
        <f>(+D1+E1)/I1*100</f>
        <v>81.816458117205102</v>
      </c>
      <c r="K1" s="155">
        <f>+(F1+G1+H1)/I1*100</f>
        <v>18.183541882794898</v>
      </c>
      <c r="L1" s="29">
        <f>+H1/I1*100</f>
        <v>2.9636824442023113</v>
      </c>
    </row>
    <row r="2" spans="1:12" ht="38.25">
      <c r="A2" s="131" t="s">
        <v>0</v>
      </c>
      <c r="B2" s="131" t="s">
        <v>1</v>
      </c>
      <c r="C2" s="131" t="s">
        <v>2</v>
      </c>
      <c r="D2" s="131" t="s">
        <v>761</v>
      </c>
      <c r="E2" s="131" t="s">
        <v>757</v>
      </c>
      <c r="F2" s="131" t="s">
        <v>760</v>
      </c>
      <c r="G2" s="131" t="s">
        <v>759</v>
      </c>
      <c r="H2" s="131" t="s">
        <v>758</v>
      </c>
      <c r="I2" s="131" t="s">
        <v>725</v>
      </c>
      <c r="J2" s="131" t="s">
        <v>726</v>
      </c>
      <c r="K2" s="157" t="s">
        <v>727</v>
      </c>
      <c r="L2" s="158" t="s">
        <v>738</v>
      </c>
    </row>
    <row r="3" spans="1:12">
      <c r="A3" s="156" t="s">
        <v>9</v>
      </c>
      <c r="B3" s="125" t="s">
        <v>10</v>
      </c>
      <c r="C3" s="125" t="s">
        <v>11</v>
      </c>
      <c r="D3" s="126">
        <v>1840880167</v>
      </c>
      <c r="E3" s="126">
        <v>0</v>
      </c>
      <c r="F3" s="126">
        <v>192378233</v>
      </c>
      <c r="G3" s="126">
        <v>18804200</v>
      </c>
      <c r="H3" s="126">
        <v>43180800</v>
      </c>
      <c r="I3" s="126">
        <f t="shared" ref="I3:I66" si="1">+D3+E3+F3+G3+H3</f>
        <v>2095243400</v>
      </c>
      <c r="J3" s="145">
        <f t="shared" ref="J3:J66" si="2">(+D3+E3)/I3*100</f>
        <v>87.859967343173594</v>
      </c>
      <c r="K3" s="145">
        <f t="shared" ref="K3:K66" si="3">+(F3+G3+H3)/I3*100</f>
        <v>12.14003265682641</v>
      </c>
      <c r="L3" s="145">
        <f>ROUND(+H3/I3*100,2)</f>
        <v>2.06</v>
      </c>
    </row>
    <row r="4" spans="1:12" hidden="1">
      <c r="A4" s="17" t="s">
        <v>12</v>
      </c>
      <c r="B4" s="5" t="s">
        <v>13</v>
      </c>
      <c r="C4" s="5" t="s">
        <v>14</v>
      </c>
      <c r="D4" s="6">
        <v>3957544127</v>
      </c>
      <c r="E4" s="6">
        <v>0</v>
      </c>
      <c r="F4" s="6">
        <v>325522106</v>
      </c>
      <c r="G4" s="6">
        <v>91685100</v>
      </c>
      <c r="H4" s="6">
        <v>76750242</v>
      </c>
      <c r="I4" s="6">
        <f t="shared" si="1"/>
        <v>4451501575</v>
      </c>
      <c r="J4" s="18">
        <f t="shared" si="2"/>
        <v>88.903576923928199</v>
      </c>
      <c r="K4" s="18">
        <f t="shared" si="3"/>
        <v>11.096423076071808</v>
      </c>
      <c r="L4" s="18">
        <f t="shared" ref="L4:L67" si="4">ROUND(+H4/I4*100,2)</f>
        <v>1.72</v>
      </c>
    </row>
    <row r="5" spans="1:12" hidden="1">
      <c r="A5" s="17" t="s">
        <v>15</v>
      </c>
      <c r="B5" s="5" t="s">
        <v>16</v>
      </c>
      <c r="C5" s="5" t="s">
        <v>17</v>
      </c>
      <c r="D5" s="6">
        <v>1100638133</v>
      </c>
      <c r="E5" s="6">
        <v>0</v>
      </c>
      <c r="F5" s="6">
        <v>32499957</v>
      </c>
      <c r="G5" s="6">
        <v>24558820</v>
      </c>
      <c r="H5" s="6">
        <v>56895252</v>
      </c>
      <c r="I5" s="6">
        <f t="shared" si="1"/>
        <v>1214592162</v>
      </c>
      <c r="J5" s="18">
        <f t="shared" si="2"/>
        <v>90.6179182967591</v>
      </c>
      <c r="K5" s="18">
        <f t="shared" si="3"/>
        <v>9.3820817032408943</v>
      </c>
      <c r="L5" s="18">
        <f t="shared" si="4"/>
        <v>4.68</v>
      </c>
    </row>
    <row r="6" spans="1:12" hidden="1">
      <c r="A6" s="17" t="s">
        <v>18</v>
      </c>
      <c r="B6" s="5" t="s">
        <v>19</v>
      </c>
      <c r="C6" s="5" t="s">
        <v>20</v>
      </c>
      <c r="D6" s="6">
        <v>424911988</v>
      </c>
      <c r="E6" s="6">
        <v>0</v>
      </c>
      <c r="F6" s="6">
        <v>34428285</v>
      </c>
      <c r="G6" s="6">
        <v>29031188</v>
      </c>
      <c r="H6" s="6">
        <v>25815467</v>
      </c>
      <c r="I6" s="6">
        <f t="shared" si="1"/>
        <v>514186928</v>
      </c>
      <c r="J6" s="18">
        <f t="shared" si="2"/>
        <v>82.637648851314253</v>
      </c>
      <c r="K6" s="18">
        <f t="shared" si="3"/>
        <v>17.362351148685757</v>
      </c>
      <c r="L6" s="18">
        <f t="shared" si="4"/>
        <v>5.0199999999999996</v>
      </c>
    </row>
    <row r="7" spans="1:12" hidden="1">
      <c r="A7" s="17" t="s">
        <v>21</v>
      </c>
      <c r="B7" s="5" t="s">
        <v>22</v>
      </c>
      <c r="C7" s="5" t="s">
        <v>23</v>
      </c>
      <c r="D7" s="6">
        <v>2327911726</v>
      </c>
      <c r="E7" s="6">
        <v>0</v>
      </c>
      <c r="F7" s="6">
        <v>262886115</v>
      </c>
      <c r="G7" s="6">
        <v>191909930</v>
      </c>
      <c r="H7" s="6">
        <v>285774300</v>
      </c>
      <c r="I7" s="6">
        <f t="shared" si="1"/>
        <v>3068482071</v>
      </c>
      <c r="J7" s="18">
        <f t="shared" si="2"/>
        <v>75.865254289765076</v>
      </c>
      <c r="K7" s="18">
        <f t="shared" si="3"/>
        <v>24.134745710234913</v>
      </c>
      <c r="L7" s="18">
        <f t="shared" si="4"/>
        <v>9.31</v>
      </c>
    </row>
    <row r="8" spans="1:12" hidden="1">
      <c r="A8" s="17" t="s">
        <v>24</v>
      </c>
      <c r="B8" s="5" t="s">
        <v>25</v>
      </c>
      <c r="C8" s="5" t="s">
        <v>20</v>
      </c>
      <c r="D8" s="6">
        <v>267771472</v>
      </c>
      <c r="E8" s="6">
        <v>0</v>
      </c>
      <c r="F8" s="6">
        <v>1715919</v>
      </c>
      <c r="G8" s="6">
        <v>30000</v>
      </c>
      <c r="H8" s="6">
        <v>5116645</v>
      </c>
      <c r="I8" s="6">
        <f t="shared" si="1"/>
        <v>274634036</v>
      </c>
      <c r="J8" s="18">
        <f t="shared" si="2"/>
        <v>97.501196829077657</v>
      </c>
      <c r="K8" s="18">
        <f t="shared" si="3"/>
        <v>2.4988031709223395</v>
      </c>
      <c r="L8" s="18">
        <f t="shared" si="4"/>
        <v>1.86</v>
      </c>
    </row>
    <row r="9" spans="1:12" hidden="1">
      <c r="A9" s="17" t="s">
        <v>26</v>
      </c>
      <c r="B9" s="5" t="s">
        <v>27</v>
      </c>
      <c r="C9" s="5" t="s">
        <v>28</v>
      </c>
      <c r="D9" s="6">
        <v>1952488785</v>
      </c>
      <c r="E9" s="6">
        <v>0</v>
      </c>
      <c r="F9" s="6">
        <v>161382686</v>
      </c>
      <c r="G9" s="6">
        <v>102141025</v>
      </c>
      <c r="H9" s="6">
        <v>69557588</v>
      </c>
      <c r="I9" s="6">
        <f t="shared" si="1"/>
        <v>2285570084</v>
      </c>
      <c r="J9" s="18">
        <f t="shared" si="2"/>
        <v>85.426773769410261</v>
      </c>
      <c r="K9" s="18">
        <f t="shared" si="3"/>
        <v>14.573226230589743</v>
      </c>
      <c r="L9" s="18">
        <f t="shared" si="4"/>
        <v>3.04</v>
      </c>
    </row>
    <row r="10" spans="1:12" hidden="1">
      <c r="A10" s="17" t="s">
        <v>29</v>
      </c>
      <c r="B10" s="5" t="s">
        <v>30</v>
      </c>
      <c r="C10" s="5" t="s">
        <v>31</v>
      </c>
      <c r="D10" s="6">
        <v>2155858664</v>
      </c>
      <c r="E10" s="6">
        <v>0</v>
      </c>
      <c r="F10" s="6">
        <v>179515636</v>
      </c>
      <c r="G10" s="6">
        <v>4713400</v>
      </c>
      <c r="H10" s="6">
        <v>80329900</v>
      </c>
      <c r="I10" s="6">
        <f t="shared" si="1"/>
        <v>2420417600</v>
      </c>
      <c r="J10" s="18">
        <f t="shared" si="2"/>
        <v>89.069698716452891</v>
      </c>
      <c r="K10" s="18">
        <f t="shared" si="3"/>
        <v>10.930301283547102</v>
      </c>
      <c r="L10" s="18">
        <f t="shared" si="4"/>
        <v>3.32</v>
      </c>
    </row>
    <row r="11" spans="1:12" hidden="1">
      <c r="A11" s="17" t="s">
        <v>32</v>
      </c>
      <c r="B11" s="5" t="s">
        <v>33</v>
      </c>
      <c r="C11" s="5" t="s">
        <v>28</v>
      </c>
      <c r="D11" s="6">
        <v>6818924895</v>
      </c>
      <c r="E11" s="6">
        <v>7031800</v>
      </c>
      <c r="F11" s="6">
        <v>605393222</v>
      </c>
      <c r="G11" s="6">
        <v>639205100</v>
      </c>
      <c r="H11" s="6">
        <v>250782409</v>
      </c>
      <c r="I11" s="6">
        <f t="shared" si="1"/>
        <v>8321337426</v>
      </c>
      <c r="J11" s="18">
        <f t="shared" si="2"/>
        <v>82.029562623819501</v>
      </c>
      <c r="K11" s="18">
        <f t="shared" si="3"/>
        <v>17.970437376180495</v>
      </c>
      <c r="L11" s="18">
        <f t="shared" si="4"/>
        <v>3.01</v>
      </c>
    </row>
    <row r="12" spans="1:12" hidden="1">
      <c r="A12" s="17" t="s">
        <v>229</v>
      </c>
      <c r="B12" s="5" t="s">
        <v>230</v>
      </c>
      <c r="C12" s="5" t="s">
        <v>146</v>
      </c>
      <c r="D12" s="6">
        <v>725207146</v>
      </c>
      <c r="E12" s="6">
        <v>0</v>
      </c>
      <c r="F12" s="6">
        <v>9550827</v>
      </c>
      <c r="G12" s="6">
        <v>82000</v>
      </c>
      <c r="H12" s="6">
        <v>10963671</v>
      </c>
      <c r="I12" s="6">
        <f t="shared" si="1"/>
        <v>745803644</v>
      </c>
      <c r="J12" s="18">
        <f t="shared" si="2"/>
        <v>97.238348435851833</v>
      </c>
      <c r="K12" s="18">
        <f t="shared" si="3"/>
        <v>2.7616515641481634</v>
      </c>
      <c r="L12" s="18">
        <f t="shared" si="4"/>
        <v>1.47</v>
      </c>
    </row>
    <row r="13" spans="1:12" hidden="1">
      <c r="A13" s="17" t="s">
        <v>34</v>
      </c>
      <c r="B13" s="5" t="s">
        <v>35</v>
      </c>
      <c r="C13" s="5" t="s">
        <v>14</v>
      </c>
      <c r="D13" s="6">
        <v>10391294601</v>
      </c>
      <c r="E13" s="6">
        <v>0</v>
      </c>
      <c r="F13" s="6">
        <v>479923418</v>
      </c>
      <c r="G13" s="6">
        <v>23734500</v>
      </c>
      <c r="H13" s="6">
        <v>118455700</v>
      </c>
      <c r="I13" s="6">
        <f t="shared" si="1"/>
        <v>11013408219</v>
      </c>
      <c r="J13" s="18">
        <f t="shared" si="2"/>
        <v>94.351307010242763</v>
      </c>
      <c r="K13" s="18">
        <f t="shared" si="3"/>
        <v>5.6486929897572331</v>
      </c>
      <c r="L13" s="18">
        <f t="shared" si="4"/>
        <v>1.08</v>
      </c>
    </row>
    <row r="14" spans="1:12" hidden="1">
      <c r="A14" s="17" t="s">
        <v>36</v>
      </c>
      <c r="B14" s="5" t="s">
        <v>37</v>
      </c>
      <c r="C14" s="5" t="s">
        <v>38</v>
      </c>
      <c r="D14" s="6">
        <v>606195754</v>
      </c>
      <c r="E14" s="6">
        <v>0</v>
      </c>
      <c r="F14" s="6">
        <v>15550420</v>
      </c>
      <c r="G14" s="6">
        <v>5005000</v>
      </c>
      <c r="H14" s="6">
        <v>10219563</v>
      </c>
      <c r="I14" s="6">
        <f t="shared" si="1"/>
        <v>636970737</v>
      </c>
      <c r="J14" s="18">
        <f t="shared" si="2"/>
        <v>95.168540529044748</v>
      </c>
      <c r="K14" s="18">
        <f t="shared" si="3"/>
        <v>4.8314594709552567</v>
      </c>
      <c r="L14" s="18">
        <f t="shared" si="4"/>
        <v>1.6</v>
      </c>
    </row>
    <row r="15" spans="1:12" hidden="1">
      <c r="A15" s="17" t="s">
        <v>39</v>
      </c>
      <c r="B15" s="5" t="s">
        <v>40</v>
      </c>
      <c r="C15" s="5" t="s">
        <v>14</v>
      </c>
      <c r="D15" s="6">
        <v>307269410</v>
      </c>
      <c r="E15" s="6">
        <v>0</v>
      </c>
      <c r="F15" s="6">
        <v>10087156</v>
      </c>
      <c r="G15" s="6">
        <v>815300</v>
      </c>
      <c r="H15" s="6">
        <v>10616548</v>
      </c>
      <c r="I15" s="6">
        <f t="shared" si="1"/>
        <v>328788414</v>
      </c>
      <c r="J15" s="18">
        <f t="shared" si="2"/>
        <v>93.455060128730693</v>
      </c>
      <c r="K15" s="18">
        <f t="shared" si="3"/>
        <v>6.5449398712693077</v>
      </c>
      <c r="L15" s="18">
        <f t="shared" si="4"/>
        <v>3.23</v>
      </c>
    </row>
    <row r="16" spans="1:12" hidden="1">
      <c r="A16" s="17" t="s">
        <v>41</v>
      </c>
      <c r="B16" s="5" t="s">
        <v>42</v>
      </c>
      <c r="C16" s="5" t="s">
        <v>43</v>
      </c>
      <c r="D16" s="6">
        <v>218427466</v>
      </c>
      <c r="E16" s="6">
        <v>0</v>
      </c>
      <c r="F16" s="6">
        <v>9027429</v>
      </c>
      <c r="G16" s="6">
        <v>983966</v>
      </c>
      <c r="H16" s="6">
        <v>16106979</v>
      </c>
      <c r="I16" s="6">
        <f t="shared" si="1"/>
        <v>244545840</v>
      </c>
      <c r="J16" s="18">
        <f t="shared" si="2"/>
        <v>89.319640849339336</v>
      </c>
      <c r="K16" s="18">
        <f t="shared" si="3"/>
        <v>10.680359150660669</v>
      </c>
      <c r="L16" s="18">
        <f t="shared" si="4"/>
        <v>6.59</v>
      </c>
    </row>
    <row r="17" spans="1:12" hidden="1">
      <c r="A17" s="17" t="s">
        <v>44</v>
      </c>
      <c r="B17" s="5" t="s">
        <v>45</v>
      </c>
      <c r="C17" s="5" t="s">
        <v>14</v>
      </c>
      <c r="D17" s="6">
        <v>2571004246</v>
      </c>
      <c r="E17" s="6">
        <v>292900</v>
      </c>
      <c r="F17" s="6">
        <v>157693966</v>
      </c>
      <c r="G17" s="6">
        <v>43127100</v>
      </c>
      <c r="H17" s="6">
        <v>61316980</v>
      </c>
      <c r="I17" s="6">
        <f t="shared" si="1"/>
        <v>2833435192</v>
      </c>
      <c r="J17" s="18">
        <f t="shared" si="2"/>
        <v>90.748401560758197</v>
      </c>
      <c r="K17" s="18">
        <f t="shared" si="3"/>
        <v>9.2515984392418034</v>
      </c>
      <c r="L17" s="18">
        <f t="shared" si="4"/>
        <v>2.16</v>
      </c>
    </row>
    <row r="18" spans="1:12" hidden="1">
      <c r="A18" s="17" t="s">
        <v>46</v>
      </c>
      <c r="B18" s="5" t="s">
        <v>47</v>
      </c>
      <c r="C18" s="5" t="s">
        <v>38</v>
      </c>
      <c r="D18" s="6">
        <v>660106438</v>
      </c>
      <c r="E18" s="6">
        <v>0</v>
      </c>
      <c r="F18" s="6">
        <v>76150299</v>
      </c>
      <c r="G18" s="6">
        <v>14787900</v>
      </c>
      <c r="H18" s="6">
        <v>25310399</v>
      </c>
      <c r="I18" s="6">
        <f t="shared" si="1"/>
        <v>776355036</v>
      </c>
      <c r="J18" s="18">
        <f t="shared" si="2"/>
        <v>85.02636131544331</v>
      </c>
      <c r="K18" s="18">
        <f t="shared" si="3"/>
        <v>14.973638684556686</v>
      </c>
      <c r="L18" s="18">
        <f t="shared" si="4"/>
        <v>3.26</v>
      </c>
    </row>
    <row r="19" spans="1:12" hidden="1">
      <c r="A19" s="17" t="s">
        <v>48</v>
      </c>
      <c r="B19" s="5" t="s">
        <v>49</v>
      </c>
      <c r="C19" s="5" t="s">
        <v>17</v>
      </c>
      <c r="D19" s="6">
        <v>4019241207</v>
      </c>
      <c r="E19" s="6">
        <v>0</v>
      </c>
      <c r="F19" s="6">
        <v>458430563</v>
      </c>
      <c r="G19" s="6">
        <v>225173000</v>
      </c>
      <c r="H19" s="6">
        <v>141624879</v>
      </c>
      <c r="I19" s="6">
        <f t="shared" si="1"/>
        <v>4844469649</v>
      </c>
      <c r="J19" s="18">
        <f t="shared" si="2"/>
        <v>82.96555656674731</v>
      </c>
      <c r="K19" s="18">
        <f t="shared" si="3"/>
        <v>17.03444343325269</v>
      </c>
      <c r="L19" s="18">
        <f t="shared" si="4"/>
        <v>2.92</v>
      </c>
    </row>
    <row r="20" spans="1:12" hidden="1">
      <c r="A20" s="17" t="s">
        <v>50</v>
      </c>
      <c r="B20" s="5" t="s">
        <v>51</v>
      </c>
      <c r="C20" s="5" t="s">
        <v>38</v>
      </c>
      <c r="D20" s="6">
        <v>1548591755</v>
      </c>
      <c r="E20" s="6">
        <v>0</v>
      </c>
      <c r="F20" s="6">
        <v>380194689</v>
      </c>
      <c r="G20" s="6">
        <v>146559800</v>
      </c>
      <c r="H20" s="6">
        <v>79827940</v>
      </c>
      <c r="I20" s="6">
        <f t="shared" si="1"/>
        <v>2155174184</v>
      </c>
      <c r="J20" s="18">
        <f t="shared" si="2"/>
        <v>71.854598412357376</v>
      </c>
      <c r="K20" s="18">
        <f t="shared" si="3"/>
        <v>28.145401587642628</v>
      </c>
      <c r="L20" s="18">
        <f t="shared" si="4"/>
        <v>3.7</v>
      </c>
    </row>
    <row r="21" spans="1:12" hidden="1">
      <c r="A21" s="17" t="s">
        <v>52</v>
      </c>
      <c r="B21" s="5" t="s">
        <v>53</v>
      </c>
      <c r="C21" s="5" t="s">
        <v>54</v>
      </c>
      <c r="D21" s="6">
        <v>463240848</v>
      </c>
      <c r="E21" s="6">
        <v>0</v>
      </c>
      <c r="F21" s="6">
        <v>126830752</v>
      </c>
      <c r="G21" s="6">
        <v>176724600</v>
      </c>
      <c r="H21" s="6">
        <v>49780341</v>
      </c>
      <c r="I21" s="6">
        <f t="shared" si="1"/>
        <v>816576541</v>
      </c>
      <c r="J21" s="18">
        <f t="shared" si="2"/>
        <v>56.729629709017068</v>
      </c>
      <c r="K21" s="18">
        <f t="shared" si="3"/>
        <v>43.270370290982925</v>
      </c>
      <c r="L21" s="18">
        <f t="shared" si="4"/>
        <v>6.1</v>
      </c>
    </row>
    <row r="22" spans="1:12" hidden="1">
      <c r="A22" s="17" t="s">
        <v>55</v>
      </c>
      <c r="B22" s="5" t="s">
        <v>56</v>
      </c>
      <c r="C22" s="5" t="s">
        <v>14</v>
      </c>
      <c r="D22" s="6">
        <v>819924700</v>
      </c>
      <c r="E22" s="6">
        <v>0</v>
      </c>
      <c r="F22" s="6">
        <v>116819900</v>
      </c>
      <c r="G22" s="6">
        <v>158111200</v>
      </c>
      <c r="H22" s="6">
        <v>136895270</v>
      </c>
      <c r="I22" s="6">
        <f t="shared" si="1"/>
        <v>1231751070</v>
      </c>
      <c r="J22" s="18">
        <f t="shared" si="2"/>
        <v>66.56577939891703</v>
      </c>
      <c r="K22" s="18">
        <f t="shared" si="3"/>
        <v>33.434220601082977</v>
      </c>
      <c r="L22" s="18">
        <f t="shared" si="4"/>
        <v>11.11</v>
      </c>
    </row>
    <row r="23" spans="1:12" hidden="1">
      <c r="A23" s="17" t="s">
        <v>57</v>
      </c>
      <c r="B23" s="5" t="s">
        <v>58</v>
      </c>
      <c r="C23" s="5" t="s">
        <v>59</v>
      </c>
      <c r="D23" s="6">
        <v>12560431751</v>
      </c>
      <c r="E23" s="6">
        <v>0</v>
      </c>
      <c r="F23" s="6">
        <v>1344240377</v>
      </c>
      <c r="G23" s="6">
        <v>81212300</v>
      </c>
      <c r="H23" s="6">
        <v>269931690</v>
      </c>
      <c r="I23" s="6">
        <f t="shared" si="1"/>
        <v>14255816118</v>
      </c>
      <c r="J23" s="18">
        <f t="shared" si="2"/>
        <v>88.107419785954349</v>
      </c>
      <c r="K23" s="18">
        <f t="shared" si="3"/>
        <v>11.892580214045658</v>
      </c>
      <c r="L23" s="18">
        <f t="shared" si="4"/>
        <v>1.89</v>
      </c>
    </row>
    <row r="24" spans="1:12" hidden="1">
      <c r="A24" s="17" t="s">
        <v>61</v>
      </c>
      <c r="B24" s="5" t="s">
        <v>62</v>
      </c>
      <c r="C24" s="5" t="s">
        <v>38</v>
      </c>
      <c r="D24" s="6">
        <v>396871545</v>
      </c>
      <c r="E24" s="6">
        <v>0</v>
      </c>
      <c r="F24" s="6">
        <v>26249631</v>
      </c>
      <c r="G24" s="6">
        <v>10336700</v>
      </c>
      <c r="H24" s="6">
        <v>29238550</v>
      </c>
      <c r="I24" s="6">
        <f t="shared" si="1"/>
        <v>462696426</v>
      </c>
      <c r="J24" s="18">
        <f t="shared" si="2"/>
        <v>85.773635303593196</v>
      </c>
      <c r="K24" s="18">
        <f t="shared" si="3"/>
        <v>14.226364696406796</v>
      </c>
      <c r="L24" s="18">
        <f t="shared" si="4"/>
        <v>6.32</v>
      </c>
    </row>
    <row r="25" spans="1:12" hidden="1">
      <c r="A25" s="17" t="s">
        <v>63</v>
      </c>
      <c r="B25" s="5" t="s">
        <v>64</v>
      </c>
      <c r="C25" s="5" t="s">
        <v>20</v>
      </c>
      <c r="D25" s="6">
        <v>456607121</v>
      </c>
      <c r="E25" s="6">
        <v>0</v>
      </c>
      <c r="F25" s="6">
        <v>17831453</v>
      </c>
      <c r="G25" s="6">
        <v>1362800</v>
      </c>
      <c r="H25" s="6">
        <v>28064251</v>
      </c>
      <c r="I25" s="6">
        <f t="shared" si="1"/>
        <v>503865625</v>
      </c>
      <c r="J25" s="18">
        <f t="shared" si="2"/>
        <v>90.620812046862696</v>
      </c>
      <c r="K25" s="18">
        <f t="shared" si="3"/>
        <v>9.3791879531373059</v>
      </c>
      <c r="L25" s="18">
        <f t="shared" si="4"/>
        <v>5.57</v>
      </c>
    </row>
    <row r="26" spans="1:12" hidden="1">
      <c r="A26" s="17" t="s">
        <v>65</v>
      </c>
      <c r="B26" s="5" t="s">
        <v>66</v>
      </c>
      <c r="C26" s="5" t="s">
        <v>14</v>
      </c>
      <c r="D26" s="6">
        <v>3116982090</v>
      </c>
      <c r="E26" s="6">
        <v>0</v>
      </c>
      <c r="F26" s="6">
        <v>456035587</v>
      </c>
      <c r="G26" s="6">
        <v>261902700</v>
      </c>
      <c r="H26" s="6">
        <v>121835600</v>
      </c>
      <c r="I26" s="6">
        <f t="shared" si="1"/>
        <v>3956755977</v>
      </c>
      <c r="J26" s="18">
        <f t="shared" si="2"/>
        <v>78.776202225220018</v>
      </c>
      <c r="K26" s="18">
        <f t="shared" si="3"/>
        <v>21.223797774779985</v>
      </c>
      <c r="L26" s="18">
        <f t="shared" si="4"/>
        <v>3.08</v>
      </c>
    </row>
    <row r="27" spans="1:12" hidden="1">
      <c r="A27" s="17" t="s">
        <v>67</v>
      </c>
      <c r="B27" s="5" t="s">
        <v>68</v>
      </c>
      <c r="C27" s="5" t="s">
        <v>31</v>
      </c>
      <c r="D27" s="6">
        <v>1395756778</v>
      </c>
      <c r="E27" s="6">
        <v>0</v>
      </c>
      <c r="F27" s="6">
        <v>66662116</v>
      </c>
      <c r="G27" s="6">
        <v>12938490</v>
      </c>
      <c r="H27" s="6">
        <v>35452011</v>
      </c>
      <c r="I27" s="6">
        <f t="shared" si="1"/>
        <v>1510809395</v>
      </c>
      <c r="J27" s="18">
        <f t="shared" si="2"/>
        <v>92.384703366237673</v>
      </c>
      <c r="K27" s="18">
        <f t="shared" si="3"/>
        <v>7.6152966337623278</v>
      </c>
      <c r="L27" s="18">
        <f t="shared" si="4"/>
        <v>2.35</v>
      </c>
    </row>
    <row r="28" spans="1:12" hidden="1">
      <c r="A28" s="17" t="s">
        <v>69</v>
      </c>
      <c r="B28" s="5" t="s">
        <v>70</v>
      </c>
      <c r="C28" s="5" t="s">
        <v>54</v>
      </c>
      <c r="D28" s="6">
        <v>1834452526</v>
      </c>
      <c r="E28" s="6">
        <v>0</v>
      </c>
      <c r="F28" s="6">
        <v>264381782</v>
      </c>
      <c r="G28" s="6">
        <v>181404351</v>
      </c>
      <c r="H28" s="6">
        <v>260099549</v>
      </c>
      <c r="I28" s="6">
        <f t="shared" si="1"/>
        <v>2540338208</v>
      </c>
      <c r="J28" s="18">
        <f t="shared" si="2"/>
        <v>72.212925043719224</v>
      </c>
      <c r="K28" s="18">
        <f t="shared" si="3"/>
        <v>27.787074956280783</v>
      </c>
      <c r="L28" s="18">
        <f t="shared" si="4"/>
        <v>10.24</v>
      </c>
    </row>
    <row r="29" spans="1:12" hidden="1">
      <c r="A29" s="17" t="s">
        <v>71</v>
      </c>
      <c r="B29" s="5" t="s">
        <v>72</v>
      </c>
      <c r="C29" s="5" t="s">
        <v>14</v>
      </c>
      <c r="D29" s="6">
        <v>7497082750</v>
      </c>
      <c r="E29" s="6">
        <v>0</v>
      </c>
      <c r="F29" s="6">
        <v>306379115</v>
      </c>
      <c r="G29" s="6">
        <v>21334500</v>
      </c>
      <c r="H29" s="6">
        <v>121881630</v>
      </c>
      <c r="I29" s="6">
        <f t="shared" si="1"/>
        <v>7946677995</v>
      </c>
      <c r="J29" s="18">
        <f t="shared" si="2"/>
        <v>94.342349780840721</v>
      </c>
      <c r="K29" s="18">
        <f t="shared" si="3"/>
        <v>5.657650219159283</v>
      </c>
      <c r="L29" s="18">
        <f t="shared" si="4"/>
        <v>1.53</v>
      </c>
    </row>
    <row r="30" spans="1:12" hidden="1">
      <c r="A30" s="17" t="s">
        <v>73</v>
      </c>
      <c r="B30" s="5" t="s">
        <v>74</v>
      </c>
      <c r="C30" s="5" t="s">
        <v>17</v>
      </c>
      <c r="D30" s="6">
        <v>851795514</v>
      </c>
      <c r="E30" s="6">
        <v>0</v>
      </c>
      <c r="F30" s="6">
        <v>16141212</v>
      </c>
      <c r="G30" s="6">
        <v>4676299</v>
      </c>
      <c r="H30" s="6">
        <v>26309655</v>
      </c>
      <c r="I30" s="6">
        <f t="shared" si="1"/>
        <v>898922680</v>
      </c>
      <c r="J30" s="18">
        <f t="shared" si="2"/>
        <v>94.757372680818335</v>
      </c>
      <c r="K30" s="18">
        <f t="shared" si="3"/>
        <v>5.2426273191816675</v>
      </c>
      <c r="L30" s="18">
        <f t="shared" si="4"/>
        <v>2.93</v>
      </c>
    </row>
    <row r="31" spans="1:12" hidden="1">
      <c r="A31" s="17" t="s">
        <v>75</v>
      </c>
      <c r="B31" s="5" t="s">
        <v>76</v>
      </c>
      <c r="C31" s="5" t="s">
        <v>38</v>
      </c>
      <c r="D31" s="6">
        <v>476099900</v>
      </c>
      <c r="E31" s="6">
        <v>2195833</v>
      </c>
      <c r="F31" s="6">
        <v>137485487</v>
      </c>
      <c r="G31" s="6">
        <v>12165100</v>
      </c>
      <c r="H31" s="6">
        <v>12223400</v>
      </c>
      <c r="I31" s="6">
        <f t="shared" si="1"/>
        <v>640169720</v>
      </c>
      <c r="J31" s="18">
        <f t="shared" si="2"/>
        <v>74.713895090195763</v>
      </c>
      <c r="K31" s="18">
        <f t="shared" si="3"/>
        <v>25.28610490980423</v>
      </c>
      <c r="L31" s="18">
        <f t="shared" si="4"/>
        <v>1.91</v>
      </c>
    </row>
    <row r="32" spans="1:12" hidden="1">
      <c r="A32" s="17" t="s">
        <v>77</v>
      </c>
      <c r="B32" s="5" t="s">
        <v>78</v>
      </c>
      <c r="C32" s="5" t="s">
        <v>43</v>
      </c>
      <c r="D32" s="6">
        <v>190228796</v>
      </c>
      <c r="E32" s="6">
        <v>0</v>
      </c>
      <c r="F32" s="6">
        <v>16850295</v>
      </c>
      <c r="G32" s="6">
        <v>4946411</v>
      </c>
      <c r="H32" s="6">
        <v>7551574</v>
      </c>
      <c r="I32" s="6">
        <f t="shared" si="1"/>
        <v>219577076</v>
      </c>
      <c r="J32" s="18">
        <f t="shared" si="2"/>
        <v>86.634178515065017</v>
      </c>
      <c r="K32" s="18">
        <f t="shared" si="3"/>
        <v>13.365821484934976</v>
      </c>
      <c r="L32" s="18">
        <f t="shared" si="4"/>
        <v>3.44</v>
      </c>
    </row>
    <row r="33" spans="1:12" hidden="1">
      <c r="A33" s="17" t="s">
        <v>79</v>
      </c>
      <c r="B33" s="5" t="s">
        <v>80</v>
      </c>
      <c r="C33" s="5" t="s">
        <v>28</v>
      </c>
      <c r="D33" s="6">
        <v>6049941930</v>
      </c>
      <c r="E33" s="6">
        <v>716550</v>
      </c>
      <c r="F33" s="6">
        <v>603239940</v>
      </c>
      <c r="G33" s="6">
        <v>173155155</v>
      </c>
      <c r="H33" s="6">
        <v>154184330</v>
      </c>
      <c r="I33" s="6">
        <f t="shared" si="1"/>
        <v>6981237905</v>
      </c>
      <c r="J33" s="18">
        <f t="shared" si="2"/>
        <v>86.67028057683703</v>
      </c>
      <c r="K33" s="18">
        <f t="shared" si="3"/>
        <v>13.329719423162961</v>
      </c>
      <c r="L33" s="18">
        <f t="shared" si="4"/>
        <v>2.21</v>
      </c>
    </row>
    <row r="34" spans="1:12" hidden="1">
      <c r="A34" s="17" t="s">
        <v>81</v>
      </c>
      <c r="B34" s="5" t="s">
        <v>82</v>
      </c>
      <c r="C34" s="5" t="s">
        <v>14</v>
      </c>
      <c r="D34" s="6">
        <v>5230220910</v>
      </c>
      <c r="E34" s="6">
        <v>0</v>
      </c>
      <c r="F34" s="6">
        <v>402801185</v>
      </c>
      <c r="G34" s="6">
        <v>1058199642</v>
      </c>
      <c r="H34" s="6">
        <v>274877800</v>
      </c>
      <c r="I34" s="6">
        <f t="shared" si="1"/>
        <v>6966099537</v>
      </c>
      <c r="J34" s="18">
        <f t="shared" si="2"/>
        <v>75.081053353027897</v>
      </c>
      <c r="K34" s="18">
        <f t="shared" si="3"/>
        <v>24.918946646972092</v>
      </c>
      <c r="L34" s="18">
        <f t="shared" si="4"/>
        <v>3.95</v>
      </c>
    </row>
    <row r="35" spans="1:12" hidden="1">
      <c r="A35" s="17" t="s">
        <v>83</v>
      </c>
      <c r="B35" s="5" t="s">
        <v>84</v>
      </c>
      <c r="C35" s="5" t="s">
        <v>38</v>
      </c>
      <c r="D35" s="6">
        <v>803497427</v>
      </c>
      <c r="E35" s="6">
        <v>0</v>
      </c>
      <c r="F35" s="6">
        <v>26861073</v>
      </c>
      <c r="G35" s="6">
        <v>25362642</v>
      </c>
      <c r="H35" s="6">
        <v>130334697</v>
      </c>
      <c r="I35" s="6">
        <f t="shared" si="1"/>
        <v>986055839</v>
      </c>
      <c r="J35" s="18">
        <f t="shared" si="2"/>
        <v>81.485996555211315</v>
      </c>
      <c r="K35" s="18">
        <f t="shared" si="3"/>
        <v>18.514003444788688</v>
      </c>
      <c r="L35" s="18">
        <f t="shared" si="4"/>
        <v>13.22</v>
      </c>
    </row>
    <row r="36" spans="1:12" hidden="1">
      <c r="A36" s="17" t="s">
        <v>85</v>
      </c>
      <c r="B36" s="5" t="s">
        <v>86</v>
      </c>
      <c r="C36" s="5" t="s">
        <v>23</v>
      </c>
      <c r="D36" s="6">
        <v>141121940</v>
      </c>
      <c r="E36" s="6">
        <v>0</v>
      </c>
      <c r="F36" s="6">
        <v>6536788</v>
      </c>
      <c r="G36" s="6">
        <v>2221450</v>
      </c>
      <c r="H36" s="6">
        <v>22227497</v>
      </c>
      <c r="I36" s="6">
        <f t="shared" si="1"/>
        <v>172107675</v>
      </c>
      <c r="J36" s="18">
        <f t="shared" si="2"/>
        <v>81.996308415647363</v>
      </c>
      <c r="K36" s="18">
        <f t="shared" si="3"/>
        <v>18.003691584352644</v>
      </c>
      <c r="L36" s="18">
        <f t="shared" si="4"/>
        <v>12.91</v>
      </c>
    </row>
    <row r="37" spans="1:12" hidden="1">
      <c r="A37" s="17" t="s">
        <v>87</v>
      </c>
      <c r="B37" s="5" t="s">
        <v>88</v>
      </c>
      <c r="C37" s="5" t="s">
        <v>38</v>
      </c>
      <c r="D37" s="6">
        <v>985326518</v>
      </c>
      <c r="E37" s="6">
        <v>0</v>
      </c>
      <c r="F37" s="6">
        <v>38759401</v>
      </c>
      <c r="G37" s="6">
        <v>11327000</v>
      </c>
      <c r="H37" s="6">
        <v>21452782</v>
      </c>
      <c r="I37" s="6">
        <f t="shared" si="1"/>
        <v>1056865701</v>
      </c>
      <c r="J37" s="18">
        <f t="shared" si="2"/>
        <v>93.231005327137581</v>
      </c>
      <c r="K37" s="18">
        <f t="shared" si="3"/>
        <v>6.7689946728624131</v>
      </c>
      <c r="L37" s="18">
        <f t="shared" si="4"/>
        <v>2.0299999999999998</v>
      </c>
    </row>
    <row r="38" spans="1:12" hidden="1">
      <c r="A38" s="17" t="s">
        <v>89</v>
      </c>
      <c r="B38" s="5" t="s">
        <v>90</v>
      </c>
      <c r="C38" s="5" t="s">
        <v>91</v>
      </c>
      <c r="D38" s="6">
        <v>107628598330</v>
      </c>
      <c r="E38" s="6">
        <v>0</v>
      </c>
      <c r="F38" s="6">
        <v>49035301302</v>
      </c>
      <c r="G38" s="6">
        <v>1206341032</v>
      </c>
      <c r="H38" s="6">
        <v>6643880066</v>
      </c>
      <c r="I38" s="6">
        <f t="shared" si="1"/>
        <v>164514120730</v>
      </c>
      <c r="J38" s="18">
        <f t="shared" si="2"/>
        <v>65.42210349629481</v>
      </c>
      <c r="K38" s="18">
        <f t="shared" si="3"/>
        <v>34.577896503705183</v>
      </c>
      <c r="L38" s="18">
        <f t="shared" si="4"/>
        <v>4.04</v>
      </c>
    </row>
    <row r="39" spans="1:12" hidden="1">
      <c r="A39" s="17" t="s">
        <v>92</v>
      </c>
      <c r="B39" s="5" t="s">
        <v>93</v>
      </c>
      <c r="C39" s="5" t="s">
        <v>59</v>
      </c>
      <c r="D39" s="6">
        <v>4197006960</v>
      </c>
      <c r="E39" s="6">
        <v>0</v>
      </c>
      <c r="F39" s="6">
        <v>376961570</v>
      </c>
      <c r="G39" s="6">
        <v>41127670</v>
      </c>
      <c r="H39" s="6">
        <v>145986630</v>
      </c>
      <c r="I39" s="6">
        <f t="shared" si="1"/>
        <v>4761082830</v>
      </c>
      <c r="J39" s="18">
        <f t="shared" si="2"/>
        <v>88.152361760108249</v>
      </c>
      <c r="K39" s="18">
        <f t="shared" si="3"/>
        <v>11.847638239891744</v>
      </c>
      <c r="L39" s="18">
        <f t="shared" si="4"/>
        <v>3.07</v>
      </c>
    </row>
    <row r="40" spans="1:12" hidden="1">
      <c r="A40" s="17" t="s">
        <v>94</v>
      </c>
      <c r="B40" s="5" t="s">
        <v>95</v>
      </c>
      <c r="C40" s="5" t="s">
        <v>14</v>
      </c>
      <c r="D40" s="6">
        <v>918496540</v>
      </c>
      <c r="E40" s="6">
        <v>0</v>
      </c>
      <c r="F40" s="6">
        <v>75839566</v>
      </c>
      <c r="G40" s="6">
        <v>131743915</v>
      </c>
      <c r="H40" s="6">
        <v>41793652</v>
      </c>
      <c r="I40" s="6">
        <f t="shared" si="1"/>
        <v>1167873673</v>
      </c>
      <c r="J40" s="18">
        <f t="shared" si="2"/>
        <v>78.646908585634336</v>
      </c>
      <c r="K40" s="18">
        <f t="shared" si="3"/>
        <v>21.353091414365672</v>
      </c>
      <c r="L40" s="18">
        <f t="shared" si="4"/>
        <v>3.58</v>
      </c>
    </row>
    <row r="41" spans="1:12" hidden="1">
      <c r="A41" s="17" t="s">
        <v>96</v>
      </c>
      <c r="B41" s="5" t="s">
        <v>97</v>
      </c>
      <c r="C41" s="5" t="s">
        <v>28</v>
      </c>
      <c r="D41" s="6">
        <v>1770698200</v>
      </c>
      <c r="E41" s="6">
        <v>0</v>
      </c>
      <c r="F41" s="6">
        <v>12873700</v>
      </c>
      <c r="G41" s="6">
        <v>1943272</v>
      </c>
      <c r="H41" s="6">
        <v>38011777</v>
      </c>
      <c r="I41" s="6">
        <f t="shared" si="1"/>
        <v>1823526949</v>
      </c>
      <c r="J41" s="18">
        <f t="shared" si="2"/>
        <v>97.102935658342176</v>
      </c>
      <c r="K41" s="18">
        <f t="shared" si="3"/>
        <v>2.8970643416578321</v>
      </c>
      <c r="L41" s="18">
        <f t="shared" si="4"/>
        <v>2.08</v>
      </c>
    </row>
    <row r="42" spans="1:12" hidden="1">
      <c r="A42" s="17" t="s">
        <v>98</v>
      </c>
      <c r="B42" s="5" t="s">
        <v>99</v>
      </c>
      <c r="C42" s="5" t="s">
        <v>38</v>
      </c>
      <c r="D42" s="6">
        <v>681616545</v>
      </c>
      <c r="E42" s="6">
        <v>0</v>
      </c>
      <c r="F42" s="6">
        <v>36638255</v>
      </c>
      <c r="G42" s="6">
        <v>56253500</v>
      </c>
      <c r="H42" s="6">
        <v>11058100</v>
      </c>
      <c r="I42" s="6">
        <f t="shared" si="1"/>
        <v>785566400</v>
      </c>
      <c r="J42" s="18">
        <f t="shared" si="2"/>
        <v>86.767527862698813</v>
      </c>
      <c r="K42" s="18">
        <f t="shared" si="3"/>
        <v>13.232472137301187</v>
      </c>
      <c r="L42" s="18">
        <f t="shared" si="4"/>
        <v>1.41</v>
      </c>
    </row>
    <row r="43" spans="1:12" hidden="1">
      <c r="A43" s="17" t="s">
        <v>100</v>
      </c>
      <c r="B43" s="5" t="s">
        <v>101</v>
      </c>
      <c r="C43" s="5" t="s">
        <v>54</v>
      </c>
      <c r="D43" s="6">
        <v>5681558754</v>
      </c>
      <c r="E43" s="6">
        <v>0</v>
      </c>
      <c r="F43" s="6">
        <v>1204854113</v>
      </c>
      <c r="G43" s="6">
        <v>218344700</v>
      </c>
      <c r="H43" s="6">
        <v>102568140</v>
      </c>
      <c r="I43" s="6">
        <f t="shared" si="1"/>
        <v>7207325707</v>
      </c>
      <c r="J43" s="18">
        <f t="shared" si="2"/>
        <v>78.830331595558064</v>
      </c>
      <c r="K43" s="18">
        <f t="shared" si="3"/>
        <v>21.169668404441929</v>
      </c>
      <c r="L43" s="18">
        <f t="shared" si="4"/>
        <v>1.42</v>
      </c>
    </row>
    <row r="44" spans="1:12" hidden="1">
      <c r="A44" s="17" t="s">
        <v>102</v>
      </c>
      <c r="B44" s="5" t="s">
        <v>103</v>
      </c>
      <c r="C44" s="5" t="s">
        <v>59</v>
      </c>
      <c r="D44" s="6">
        <v>3726286820</v>
      </c>
      <c r="E44" s="6">
        <v>0</v>
      </c>
      <c r="F44" s="6">
        <v>155216840</v>
      </c>
      <c r="G44" s="6">
        <v>12046800</v>
      </c>
      <c r="H44" s="6">
        <v>50966820</v>
      </c>
      <c r="I44" s="6">
        <f t="shared" si="1"/>
        <v>3944517280</v>
      </c>
      <c r="J44" s="18">
        <f t="shared" si="2"/>
        <v>94.467498948312382</v>
      </c>
      <c r="K44" s="18">
        <f t="shared" si="3"/>
        <v>5.5325010516876221</v>
      </c>
      <c r="L44" s="18">
        <f t="shared" si="4"/>
        <v>1.29</v>
      </c>
    </row>
    <row r="45" spans="1:12">
      <c r="A45" s="17" t="s">
        <v>104</v>
      </c>
      <c r="B45" s="5" t="s">
        <v>105</v>
      </c>
      <c r="C45" s="5" t="s">
        <v>11</v>
      </c>
      <c r="D45" s="6">
        <v>2649643687</v>
      </c>
      <c r="E45" s="6">
        <v>0</v>
      </c>
      <c r="F45" s="6">
        <v>213100253</v>
      </c>
      <c r="G45" s="6">
        <v>95495870</v>
      </c>
      <c r="H45" s="6">
        <v>84540520</v>
      </c>
      <c r="I45" s="6">
        <f t="shared" si="1"/>
        <v>3042780330</v>
      </c>
      <c r="J45" s="18">
        <f t="shared" si="2"/>
        <v>87.079690271298688</v>
      </c>
      <c r="K45" s="18">
        <f t="shared" si="3"/>
        <v>12.920309728701316</v>
      </c>
      <c r="L45" s="18">
        <f t="shared" si="4"/>
        <v>2.78</v>
      </c>
    </row>
    <row r="46" spans="1:12" hidden="1">
      <c r="A46" s="17" t="s">
        <v>106</v>
      </c>
      <c r="B46" s="5" t="s">
        <v>107</v>
      </c>
      <c r="C46" s="5" t="s">
        <v>23</v>
      </c>
      <c r="D46" s="6">
        <v>364267300</v>
      </c>
      <c r="E46" s="6">
        <v>0</v>
      </c>
      <c r="F46" s="6">
        <v>27109253</v>
      </c>
      <c r="G46" s="6">
        <v>11085800</v>
      </c>
      <c r="H46" s="6">
        <v>16895720</v>
      </c>
      <c r="I46" s="6">
        <f t="shared" si="1"/>
        <v>419358073</v>
      </c>
      <c r="J46" s="18">
        <f t="shared" si="2"/>
        <v>86.863070834456067</v>
      </c>
      <c r="K46" s="18">
        <f t="shared" si="3"/>
        <v>13.136929165543929</v>
      </c>
      <c r="L46" s="18">
        <f t="shared" si="4"/>
        <v>4.03</v>
      </c>
    </row>
    <row r="47" spans="1:12">
      <c r="A47" s="17" t="s">
        <v>108</v>
      </c>
      <c r="B47" s="5" t="s">
        <v>109</v>
      </c>
      <c r="C47" s="5" t="s">
        <v>11</v>
      </c>
      <c r="D47" s="6">
        <v>6496652021</v>
      </c>
      <c r="E47" s="6">
        <v>0</v>
      </c>
      <c r="F47" s="6">
        <v>935013985</v>
      </c>
      <c r="G47" s="6">
        <v>161443435</v>
      </c>
      <c r="H47" s="6">
        <v>250386020</v>
      </c>
      <c r="I47" s="6">
        <f t="shared" si="1"/>
        <v>7843495461</v>
      </c>
      <c r="J47" s="18">
        <f t="shared" si="2"/>
        <v>82.828530382953957</v>
      </c>
      <c r="K47" s="18">
        <f t="shared" si="3"/>
        <v>17.171469617046036</v>
      </c>
      <c r="L47" s="18">
        <f t="shared" si="4"/>
        <v>3.19</v>
      </c>
    </row>
    <row r="48" spans="1:12" hidden="1">
      <c r="A48" s="17" t="s">
        <v>110</v>
      </c>
      <c r="B48" s="5" t="s">
        <v>111</v>
      </c>
      <c r="C48" s="5" t="s">
        <v>38</v>
      </c>
      <c r="D48" s="6">
        <v>257892209</v>
      </c>
      <c r="E48" s="6">
        <v>0</v>
      </c>
      <c r="F48" s="6">
        <v>10177033</v>
      </c>
      <c r="G48" s="6">
        <v>2722700</v>
      </c>
      <c r="H48" s="6">
        <v>8177102</v>
      </c>
      <c r="I48" s="6">
        <f t="shared" si="1"/>
        <v>278969044</v>
      </c>
      <c r="J48" s="18">
        <f t="shared" si="2"/>
        <v>92.444740571287184</v>
      </c>
      <c r="K48" s="18">
        <f t="shared" si="3"/>
        <v>7.5552594287128141</v>
      </c>
      <c r="L48" s="18">
        <f t="shared" si="4"/>
        <v>2.93</v>
      </c>
    </row>
    <row r="49" spans="1:12" hidden="1">
      <c r="A49" s="17" t="s">
        <v>112</v>
      </c>
      <c r="B49" s="5" t="s">
        <v>113</v>
      </c>
      <c r="C49" s="5" t="s">
        <v>54</v>
      </c>
      <c r="D49" s="6">
        <v>22455633846</v>
      </c>
      <c r="E49" s="6">
        <v>0</v>
      </c>
      <c r="F49" s="6">
        <v>2397389496</v>
      </c>
      <c r="G49" s="6">
        <v>19873100</v>
      </c>
      <c r="H49" s="6">
        <v>247511967</v>
      </c>
      <c r="I49" s="6">
        <f t="shared" si="1"/>
        <v>25120408409</v>
      </c>
      <c r="J49" s="18">
        <f t="shared" si="2"/>
        <v>89.391993475530924</v>
      </c>
      <c r="K49" s="18">
        <f t="shared" si="3"/>
        <v>10.608006524469083</v>
      </c>
      <c r="L49" s="18">
        <f t="shared" si="4"/>
        <v>0.99</v>
      </c>
    </row>
    <row r="50" spans="1:12" hidden="1">
      <c r="A50" s="17" t="s">
        <v>114</v>
      </c>
      <c r="B50" s="5" t="s">
        <v>115</v>
      </c>
      <c r="C50" s="5" t="s">
        <v>43</v>
      </c>
      <c r="D50" s="6">
        <v>174715480</v>
      </c>
      <c r="E50" s="6">
        <v>0</v>
      </c>
      <c r="F50" s="6">
        <v>9988100</v>
      </c>
      <c r="G50" s="6">
        <v>22786300</v>
      </c>
      <c r="H50" s="6">
        <v>5425658</v>
      </c>
      <c r="I50" s="6">
        <f t="shared" si="1"/>
        <v>212915538</v>
      </c>
      <c r="J50" s="18">
        <f t="shared" si="2"/>
        <v>82.058586067119251</v>
      </c>
      <c r="K50" s="18">
        <f t="shared" si="3"/>
        <v>17.941413932880746</v>
      </c>
      <c r="L50" s="18">
        <f t="shared" si="4"/>
        <v>2.5499999999999998</v>
      </c>
    </row>
    <row r="51" spans="1:12" hidden="1">
      <c r="A51" s="17" t="s">
        <v>116</v>
      </c>
      <c r="B51" s="5" t="s">
        <v>117</v>
      </c>
      <c r="C51" s="5" t="s">
        <v>14</v>
      </c>
      <c r="D51" s="6">
        <v>4054482144</v>
      </c>
      <c r="E51" s="6">
        <v>0</v>
      </c>
      <c r="F51" s="6">
        <v>2191892348</v>
      </c>
      <c r="G51" s="6">
        <v>180360290</v>
      </c>
      <c r="H51" s="6">
        <v>186055290</v>
      </c>
      <c r="I51" s="6">
        <f t="shared" si="1"/>
        <v>6612790072</v>
      </c>
      <c r="J51" s="18">
        <f t="shared" si="2"/>
        <v>61.312730327967991</v>
      </c>
      <c r="K51" s="18">
        <f t="shared" si="3"/>
        <v>38.687269672032016</v>
      </c>
      <c r="L51" s="18">
        <f t="shared" si="4"/>
        <v>2.81</v>
      </c>
    </row>
    <row r="52" spans="1:12" hidden="1">
      <c r="A52" s="17" t="s">
        <v>118</v>
      </c>
      <c r="B52" s="5" t="s">
        <v>119</v>
      </c>
      <c r="C52" s="5" t="s">
        <v>14</v>
      </c>
      <c r="D52" s="6">
        <v>29418887353</v>
      </c>
      <c r="E52" s="6">
        <v>0</v>
      </c>
      <c r="F52" s="6">
        <v>10050634164</v>
      </c>
      <c r="G52" s="6">
        <v>7912331553</v>
      </c>
      <c r="H52" s="6">
        <v>1595287020</v>
      </c>
      <c r="I52" s="6">
        <f t="shared" si="1"/>
        <v>48977140090</v>
      </c>
      <c r="J52" s="18">
        <f t="shared" si="2"/>
        <v>60.066568400972557</v>
      </c>
      <c r="K52" s="18">
        <f t="shared" si="3"/>
        <v>39.933431599027443</v>
      </c>
      <c r="L52" s="18">
        <f t="shared" si="4"/>
        <v>3.26</v>
      </c>
    </row>
    <row r="53" spans="1:12" hidden="1">
      <c r="A53" s="17" t="s">
        <v>120</v>
      </c>
      <c r="B53" s="5" t="s">
        <v>121</v>
      </c>
      <c r="C53" s="5" t="s">
        <v>54</v>
      </c>
      <c r="D53" s="6">
        <v>3824234297</v>
      </c>
      <c r="E53" s="6">
        <v>0</v>
      </c>
      <c r="F53" s="6">
        <v>557405693</v>
      </c>
      <c r="G53" s="6">
        <v>426392980</v>
      </c>
      <c r="H53" s="6">
        <v>181040100</v>
      </c>
      <c r="I53" s="6">
        <f t="shared" si="1"/>
        <v>4989073070</v>
      </c>
      <c r="J53" s="18">
        <f t="shared" si="2"/>
        <v>76.652200586029906</v>
      </c>
      <c r="K53" s="18">
        <f t="shared" si="3"/>
        <v>23.347799413970101</v>
      </c>
      <c r="L53" s="18">
        <f t="shared" si="4"/>
        <v>3.63</v>
      </c>
    </row>
    <row r="54" spans="1:12" hidden="1">
      <c r="A54" s="17" t="s">
        <v>122</v>
      </c>
      <c r="B54" s="5" t="s">
        <v>123</v>
      </c>
      <c r="C54" s="5" t="s">
        <v>14</v>
      </c>
      <c r="D54" s="6">
        <v>1481526308</v>
      </c>
      <c r="E54" s="6">
        <v>0</v>
      </c>
      <c r="F54" s="6">
        <v>7814607</v>
      </c>
      <c r="G54" s="6">
        <v>1177400</v>
      </c>
      <c r="H54" s="6">
        <v>17677296</v>
      </c>
      <c r="I54" s="6">
        <f t="shared" si="1"/>
        <v>1508195611</v>
      </c>
      <c r="J54" s="18">
        <f t="shared" si="2"/>
        <v>98.231707955819004</v>
      </c>
      <c r="K54" s="18">
        <f t="shared" si="3"/>
        <v>1.7682920441809986</v>
      </c>
      <c r="L54" s="18">
        <f t="shared" si="4"/>
        <v>1.17</v>
      </c>
    </row>
    <row r="55" spans="1:12">
      <c r="A55" s="19" t="s">
        <v>124</v>
      </c>
      <c r="B55" s="10" t="s">
        <v>125</v>
      </c>
      <c r="C55" s="10" t="s">
        <v>11</v>
      </c>
      <c r="D55" s="11">
        <v>1138317116</v>
      </c>
      <c r="E55" s="11">
        <v>0</v>
      </c>
      <c r="F55" s="11">
        <v>93747394</v>
      </c>
      <c r="G55" s="11">
        <v>35222600</v>
      </c>
      <c r="H55" s="11">
        <v>109043550</v>
      </c>
      <c r="I55" s="11">
        <f t="shared" si="1"/>
        <v>1376330660</v>
      </c>
      <c r="J55" s="20">
        <f t="shared" si="2"/>
        <v>82.706659749917947</v>
      </c>
      <c r="K55" s="20">
        <f t="shared" si="3"/>
        <v>17.293340250082053</v>
      </c>
      <c r="L55" s="20">
        <f t="shared" si="4"/>
        <v>7.92</v>
      </c>
    </row>
    <row r="56" spans="1:12" hidden="1">
      <c r="A56" s="17" t="s">
        <v>126</v>
      </c>
      <c r="B56" s="5" t="s">
        <v>127</v>
      </c>
      <c r="C56" s="5" t="s">
        <v>43</v>
      </c>
      <c r="D56" s="6">
        <v>120104014</v>
      </c>
      <c r="E56" s="6">
        <v>0</v>
      </c>
      <c r="F56" s="6">
        <v>10753376</v>
      </c>
      <c r="G56" s="6">
        <v>754700</v>
      </c>
      <c r="H56" s="6">
        <v>8126140</v>
      </c>
      <c r="I56" s="6">
        <f t="shared" si="1"/>
        <v>139738230</v>
      </c>
      <c r="J56" s="18">
        <f t="shared" si="2"/>
        <v>85.949288179762974</v>
      </c>
      <c r="K56" s="18">
        <f t="shared" si="3"/>
        <v>14.050711820237025</v>
      </c>
      <c r="L56" s="18">
        <f t="shared" si="4"/>
        <v>5.82</v>
      </c>
    </row>
    <row r="57" spans="1:12" hidden="1">
      <c r="A57" s="17" t="s">
        <v>128</v>
      </c>
      <c r="B57" s="5" t="s">
        <v>129</v>
      </c>
      <c r="C57" s="5" t="s">
        <v>38</v>
      </c>
      <c r="D57" s="6">
        <v>1332901149</v>
      </c>
      <c r="E57" s="6">
        <v>0</v>
      </c>
      <c r="F57" s="6">
        <v>81999910</v>
      </c>
      <c r="G57" s="6">
        <v>71484750</v>
      </c>
      <c r="H57" s="6">
        <v>99063370</v>
      </c>
      <c r="I57" s="6">
        <f t="shared" si="1"/>
        <v>1585449179</v>
      </c>
      <c r="J57" s="18">
        <f t="shared" si="2"/>
        <v>84.070884557820307</v>
      </c>
      <c r="K57" s="18">
        <f t="shared" si="3"/>
        <v>15.929115442179684</v>
      </c>
      <c r="L57" s="18">
        <f t="shared" si="4"/>
        <v>6.25</v>
      </c>
    </row>
    <row r="58" spans="1:12" hidden="1">
      <c r="A58" s="17" t="s">
        <v>130</v>
      </c>
      <c r="B58" s="5" t="s">
        <v>131</v>
      </c>
      <c r="C58" s="5" t="s">
        <v>59</v>
      </c>
      <c r="D58" s="6">
        <v>6620256970</v>
      </c>
      <c r="E58" s="6">
        <v>0</v>
      </c>
      <c r="F58" s="6">
        <v>378774385</v>
      </c>
      <c r="G58" s="6">
        <v>25352215</v>
      </c>
      <c r="H58" s="6">
        <v>52606140</v>
      </c>
      <c r="I58" s="6">
        <f t="shared" si="1"/>
        <v>7076989710</v>
      </c>
      <c r="J58" s="18">
        <f t="shared" si="2"/>
        <v>93.546228570113328</v>
      </c>
      <c r="K58" s="18">
        <f t="shared" si="3"/>
        <v>6.4537714298866771</v>
      </c>
      <c r="L58" s="18">
        <f t="shared" si="4"/>
        <v>0.74</v>
      </c>
    </row>
    <row r="59" spans="1:12" hidden="1">
      <c r="A59" s="17" t="s">
        <v>132</v>
      </c>
      <c r="B59" s="5" t="s">
        <v>133</v>
      </c>
      <c r="C59" s="5" t="s">
        <v>14</v>
      </c>
      <c r="D59" s="6">
        <v>4808623510</v>
      </c>
      <c r="E59" s="6">
        <v>0</v>
      </c>
      <c r="F59" s="6">
        <v>461100110</v>
      </c>
      <c r="G59" s="6">
        <v>410397000</v>
      </c>
      <c r="H59" s="6">
        <v>177329470</v>
      </c>
      <c r="I59" s="6">
        <f t="shared" si="1"/>
        <v>5857450090</v>
      </c>
      <c r="J59" s="18">
        <f t="shared" si="2"/>
        <v>82.094143972467037</v>
      </c>
      <c r="K59" s="18">
        <f t="shared" si="3"/>
        <v>17.905856027532963</v>
      </c>
      <c r="L59" s="18">
        <f t="shared" si="4"/>
        <v>3.03</v>
      </c>
    </row>
    <row r="60" spans="1:12" hidden="1">
      <c r="A60" s="17" t="s">
        <v>134</v>
      </c>
      <c r="B60" s="5" t="s">
        <v>135</v>
      </c>
      <c r="C60" s="5" t="s">
        <v>91</v>
      </c>
      <c r="D60" s="6">
        <v>2566789097</v>
      </c>
      <c r="E60" s="6">
        <v>0</v>
      </c>
      <c r="F60" s="6">
        <v>596902320</v>
      </c>
      <c r="G60" s="6">
        <v>161614500</v>
      </c>
      <c r="H60" s="6">
        <v>151439200</v>
      </c>
      <c r="I60" s="6">
        <f t="shared" si="1"/>
        <v>3476745117</v>
      </c>
      <c r="J60" s="18">
        <f t="shared" si="2"/>
        <v>73.827358941250793</v>
      </c>
      <c r="K60" s="18">
        <f t="shared" si="3"/>
        <v>26.172641058749203</v>
      </c>
      <c r="L60" s="18">
        <f t="shared" si="4"/>
        <v>4.3600000000000003</v>
      </c>
    </row>
    <row r="61" spans="1:12" hidden="1">
      <c r="A61" s="17" t="s">
        <v>136</v>
      </c>
      <c r="B61" s="5" t="s">
        <v>137</v>
      </c>
      <c r="C61" s="5" t="s">
        <v>20</v>
      </c>
      <c r="D61" s="6">
        <v>287152361</v>
      </c>
      <c r="E61" s="6">
        <v>0</v>
      </c>
      <c r="F61" s="6">
        <v>19492825</v>
      </c>
      <c r="G61" s="6">
        <v>1948295</v>
      </c>
      <c r="H61" s="6">
        <v>7504280</v>
      </c>
      <c r="I61" s="6">
        <f t="shared" si="1"/>
        <v>316097761</v>
      </c>
      <c r="J61" s="18">
        <f t="shared" si="2"/>
        <v>90.84289622665186</v>
      </c>
      <c r="K61" s="18">
        <f t="shared" si="3"/>
        <v>9.1571037733481457</v>
      </c>
      <c r="L61" s="18">
        <f t="shared" si="4"/>
        <v>2.37</v>
      </c>
    </row>
    <row r="62" spans="1:12" hidden="1">
      <c r="A62" s="17" t="s">
        <v>138</v>
      </c>
      <c r="B62" s="5" t="s">
        <v>139</v>
      </c>
      <c r="C62" s="5" t="s">
        <v>23</v>
      </c>
      <c r="D62" s="6">
        <v>105130585</v>
      </c>
      <c r="E62" s="6">
        <v>0</v>
      </c>
      <c r="F62" s="6">
        <v>4650537</v>
      </c>
      <c r="G62" s="6">
        <v>1648254</v>
      </c>
      <c r="H62" s="6">
        <v>4879798</v>
      </c>
      <c r="I62" s="6">
        <f t="shared" si="1"/>
        <v>116309174</v>
      </c>
      <c r="J62" s="18">
        <f t="shared" si="2"/>
        <v>90.388901738739889</v>
      </c>
      <c r="K62" s="18">
        <f t="shared" si="3"/>
        <v>9.6110982612601141</v>
      </c>
      <c r="L62" s="18">
        <f t="shared" si="4"/>
        <v>4.2</v>
      </c>
    </row>
    <row r="63" spans="1:12" hidden="1">
      <c r="A63" s="17" t="s">
        <v>140</v>
      </c>
      <c r="B63" s="5" t="s">
        <v>141</v>
      </c>
      <c r="C63" s="5" t="s">
        <v>31</v>
      </c>
      <c r="D63" s="6">
        <v>145345110</v>
      </c>
      <c r="E63" s="6">
        <v>0</v>
      </c>
      <c r="F63" s="6">
        <v>2045080</v>
      </c>
      <c r="G63" s="6">
        <v>883700</v>
      </c>
      <c r="H63" s="6">
        <v>3604720</v>
      </c>
      <c r="I63" s="6">
        <f t="shared" si="1"/>
        <v>151878610</v>
      </c>
      <c r="J63" s="18">
        <f t="shared" si="2"/>
        <v>95.698209247503655</v>
      </c>
      <c r="K63" s="18">
        <f t="shared" si="3"/>
        <v>4.3017907524963528</v>
      </c>
      <c r="L63" s="18">
        <f t="shared" si="4"/>
        <v>2.37</v>
      </c>
    </row>
    <row r="64" spans="1:12" hidden="1">
      <c r="A64" s="17" t="s">
        <v>142</v>
      </c>
      <c r="B64" s="5" t="s">
        <v>143</v>
      </c>
      <c r="C64" s="5" t="s">
        <v>23</v>
      </c>
      <c r="D64" s="6">
        <v>2995261509</v>
      </c>
      <c r="E64" s="6">
        <v>0</v>
      </c>
      <c r="F64" s="6">
        <v>424103191</v>
      </c>
      <c r="G64" s="6">
        <v>242755507</v>
      </c>
      <c r="H64" s="6">
        <v>303852360</v>
      </c>
      <c r="I64" s="6">
        <f t="shared" si="1"/>
        <v>3965972567</v>
      </c>
      <c r="J64" s="18">
        <f t="shared" si="2"/>
        <v>75.524009770590027</v>
      </c>
      <c r="K64" s="18">
        <f t="shared" si="3"/>
        <v>24.475990229409973</v>
      </c>
      <c r="L64" s="18">
        <f t="shared" si="4"/>
        <v>7.66</v>
      </c>
    </row>
    <row r="65" spans="1:12" hidden="1">
      <c r="A65" s="17" t="s">
        <v>144</v>
      </c>
      <c r="B65" s="5" t="s">
        <v>145</v>
      </c>
      <c r="C65" s="5" t="s">
        <v>146</v>
      </c>
      <c r="D65" s="6">
        <v>3198648990</v>
      </c>
      <c r="E65" s="6">
        <v>0</v>
      </c>
      <c r="F65" s="6">
        <v>26841420</v>
      </c>
      <c r="G65" s="6">
        <v>828800</v>
      </c>
      <c r="H65" s="6">
        <v>49955820</v>
      </c>
      <c r="I65" s="6">
        <f t="shared" si="1"/>
        <v>3276275030</v>
      </c>
      <c r="J65" s="18">
        <f t="shared" si="2"/>
        <v>97.630661672503123</v>
      </c>
      <c r="K65" s="18">
        <f t="shared" si="3"/>
        <v>2.3693383274968829</v>
      </c>
      <c r="L65" s="18">
        <f t="shared" si="4"/>
        <v>1.52</v>
      </c>
    </row>
    <row r="66" spans="1:12" hidden="1">
      <c r="A66" s="17" t="s">
        <v>147</v>
      </c>
      <c r="B66" s="5" t="s">
        <v>148</v>
      </c>
      <c r="C66" s="5" t="s">
        <v>20</v>
      </c>
      <c r="D66" s="6">
        <v>115193650</v>
      </c>
      <c r="E66" s="6">
        <v>0</v>
      </c>
      <c r="F66" s="6">
        <v>878847</v>
      </c>
      <c r="G66" s="6">
        <v>1657900</v>
      </c>
      <c r="H66" s="6">
        <v>2642631</v>
      </c>
      <c r="I66" s="6">
        <f t="shared" si="1"/>
        <v>120373028</v>
      </c>
      <c r="J66" s="18">
        <f t="shared" si="2"/>
        <v>95.697227123006328</v>
      </c>
      <c r="K66" s="18">
        <f t="shared" si="3"/>
        <v>4.3027728769936733</v>
      </c>
      <c r="L66" s="18">
        <f t="shared" si="4"/>
        <v>2.2000000000000002</v>
      </c>
    </row>
    <row r="67" spans="1:12" hidden="1">
      <c r="A67" s="17" t="s">
        <v>149</v>
      </c>
      <c r="B67" s="5" t="s">
        <v>150</v>
      </c>
      <c r="C67" s="5" t="s">
        <v>38</v>
      </c>
      <c r="D67" s="6">
        <v>1152491927</v>
      </c>
      <c r="E67" s="6">
        <v>0</v>
      </c>
      <c r="F67" s="6">
        <v>73152155</v>
      </c>
      <c r="G67" s="6">
        <v>74510353</v>
      </c>
      <c r="H67" s="6">
        <v>129590192</v>
      </c>
      <c r="I67" s="6">
        <f t="shared" ref="I67:I130" si="5">+D67+E67+F67+G67+H67</f>
        <v>1429744627</v>
      </c>
      <c r="J67" s="18">
        <f t="shared" ref="J67:J130" si="6">(+D67+E67)/I67*100</f>
        <v>80.608236270714102</v>
      </c>
      <c r="K67" s="18">
        <f t="shared" ref="K67:K130" si="7">+(F67+G67+H67)/I67*100</f>
        <v>19.391763729285902</v>
      </c>
      <c r="L67" s="18">
        <f t="shared" si="4"/>
        <v>9.06</v>
      </c>
    </row>
    <row r="68" spans="1:12" hidden="1">
      <c r="A68" s="17" t="s">
        <v>151</v>
      </c>
      <c r="B68" s="5" t="s">
        <v>152</v>
      </c>
      <c r="C68" s="5" t="s">
        <v>54</v>
      </c>
      <c r="D68" s="6">
        <v>2791853248</v>
      </c>
      <c r="E68" s="6">
        <v>0</v>
      </c>
      <c r="F68" s="6">
        <v>182778344</v>
      </c>
      <c r="G68" s="6">
        <v>1650400</v>
      </c>
      <c r="H68" s="6">
        <v>27033840</v>
      </c>
      <c r="I68" s="6">
        <f t="shared" si="5"/>
        <v>3003315832</v>
      </c>
      <c r="J68" s="18">
        <f t="shared" si="6"/>
        <v>92.959029425181015</v>
      </c>
      <c r="K68" s="18">
        <f t="shared" si="7"/>
        <v>7.0409705748189859</v>
      </c>
      <c r="L68" s="18">
        <f t="shared" ref="L68:L131" si="8">ROUND(+H68/I68*100,2)</f>
        <v>0.9</v>
      </c>
    </row>
    <row r="69" spans="1:12" hidden="1">
      <c r="A69" s="17" t="s">
        <v>153</v>
      </c>
      <c r="B69" s="5" t="s">
        <v>154</v>
      </c>
      <c r="C69" s="5" t="s">
        <v>43</v>
      </c>
      <c r="D69" s="6">
        <v>144222960</v>
      </c>
      <c r="E69" s="6">
        <v>0</v>
      </c>
      <c r="F69" s="6">
        <v>4955687</v>
      </c>
      <c r="G69" s="6">
        <v>3395900</v>
      </c>
      <c r="H69" s="6">
        <v>19295720</v>
      </c>
      <c r="I69" s="6">
        <f t="shared" si="5"/>
        <v>171870267</v>
      </c>
      <c r="J69" s="18">
        <f t="shared" si="6"/>
        <v>83.913851137497801</v>
      </c>
      <c r="K69" s="18">
        <f t="shared" si="7"/>
        <v>16.086148862502203</v>
      </c>
      <c r="L69" s="18">
        <f t="shared" si="8"/>
        <v>11.23</v>
      </c>
    </row>
    <row r="70" spans="1:12" hidden="1">
      <c r="A70" s="17" t="s">
        <v>155</v>
      </c>
      <c r="B70" s="5" t="s">
        <v>156</v>
      </c>
      <c r="C70" s="5" t="s">
        <v>14</v>
      </c>
      <c r="D70" s="6">
        <v>5923488031</v>
      </c>
      <c r="E70" s="6">
        <v>0</v>
      </c>
      <c r="F70" s="6">
        <v>448415526</v>
      </c>
      <c r="G70" s="6">
        <v>26439500</v>
      </c>
      <c r="H70" s="6">
        <v>48690460</v>
      </c>
      <c r="I70" s="6">
        <f t="shared" si="5"/>
        <v>6447033517</v>
      </c>
      <c r="J70" s="18">
        <f t="shared" si="6"/>
        <v>91.879280841033662</v>
      </c>
      <c r="K70" s="18">
        <f t="shared" si="7"/>
        <v>8.1207191589663328</v>
      </c>
      <c r="L70" s="18">
        <f t="shared" si="8"/>
        <v>0.76</v>
      </c>
    </row>
    <row r="71" spans="1:12" hidden="1">
      <c r="A71" s="17" t="s">
        <v>157</v>
      </c>
      <c r="B71" s="5" t="s">
        <v>158</v>
      </c>
      <c r="C71" s="5" t="s">
        <v>43</v>
      </c>
      <c r="D71" s="6">
        <v>232578351</v>
      </c>
      <c r="E71" s="6">
        <v>0</v>
      </c>
      <c r="F71" s="6">
        <v>5966736</v>
      </c>
      <c r="G71" s="6">
        <v>11191200</v>
      </c>
      <c r="H71" s="6">
        <v>13860488</v>
      </c>
      <c r="I71" s="6">
        <f t="shared" si="5"/>
        <v>263596775</v>
      </c>
      <c r="J71" s="18">
        <f t="shared" si="6"/>
        <v>88.232623862716082</v>
      </c>
      <c r="K71" s="18">
        <f t="shared" si="7"/>
        <v>11.767376137283925</v>
      </c>
      <c r="L71" s="18">
        <f t="shared" si="8"/>
        <v>5.26</v>
      </c>
    </row>
    <row r="72" spans="1:12" hidden="1">
      <c r="A72" s="17" t="s">
        <v>159</v>
      </c>
      <c r="B72" s="5" t="s">
        <v>160</v>
      </c>
      <c r="C72" s="5" t="s">
        <v>31</v>
      </c>
      <c r="D72" s="6">
        <v>113722559</v>
      </c>
      <c r="E72" s="6">
        <v>0</v>
      </c>
      <c r="F72" s="6">
        <v>9299238</v>
      </c>
      <c r="G72" s="6">
        <v>1491800</v>
      </c>
      <c r="H72" s="6">
        <v>4131070</v>
      </c>
      <c r="I72" s="6">
        <f t="shared" si="5"/>
        <v>128644667</v>
      </c>
      <c r="J72" s="18">
        <f t="shared" si="6"/>
        <v>88.400523435611987</v>
      </c>
      <c r="K72" s="18">
        <f t="shared" si="7"/>
        <v>11.599476564388013</v>
      </c>
      <c r="L72" s="18">
        <f t="shared" si="8"/>
        <v>3.21</v>
      </c>
    </row>
    <row r="73" spans="1:12" hidden="1">
      <c r="A73" s="17" t="s">
        <v>161</v>
      </c>
      <c r="B73" s="5" t="s">
        <v>162</v>
      </c>
      <c r="C73" s="5" t="s">
        <v>20</v>
      </c>
      <c r="D73" s="6">
        <v>516109031</v>
      </c>
      <c r="E73" s="6">
        <v>0</v>
      </c>
      <c r="F73" s="6">
        <v>27654522</v>
      </c>
      <c r="G73" s="6">
        <v>46433600</v>
      </c>
      <c r="H73" s="6">
        <v>21926850</v>
      </c>
      <c r="I73" s="6">
        <f t="shared" si="5"/>
        <v>612124003</v>
      </c>
      <c r="J73" s="18">
        <f t="shared" si="6"/>
        <v>84.314457278356386</v>
      </c>
      <c r="K73" s="18">
        <f t="shared" si="7"/>
        <v>15.685542721643609</v>
      </c>
      <c r="L73" s="18">
        <f t="shared" si="8"/>
        <v>3.58</v>
      </c>
    </row>
    <row r="74" spans="1:12" hidden="1">
      <c r="A74" s="17" t="s">
        <v>163</v>
      </c>
      <c r="B74" s="5" t="s">
        <v>164</v>
      </c>
      <c r="C74" s="5" t="s">
        <v>28</v>
      </c>
      <c r="D74" s="6">
        <v>3953500016</v>
      </c>
      <c r="E74" s="6">
        <v>0</v>
      </c>
      <c r="F74" s="6">
        <v>881220251</v>
      </c>
      <c r="G74" s="6">
        <v>229039100</v>
      </c>
      <c r="H74" s="6">
        <v>100308352</v>
      </c>
      <c r="I74" s="6">
        <f t="shared" si="5"/>
        <v>5164067719</v>
      </c>
      <c r="J74" s="18">
        <f t="shared" si="6"/>
        <v>76.557865448859346</v>
      </c>
      <c r="K74" s="18">
        <f t="shared" si="7"/>
        <v>23.442134551140654</v>
      </c>
      <c r="L74" s="18">
        <f t="shared" si="8"/>
        <v>1.94</v>
      </c>
    </row>
    <row r="75" spans="1:12" hidden="1">
      <c r="A75" s="17" t="s">
        <v>165</v>
      </c>
      <c r="B75" s="5" t="s">
        <v>166</v>
      </c>
      <c r="C75" s="5" t="s">
        <v>17</v>
      </c>
      <c r="D75" s="6">
        <v>4862543214</v>
      </c>
      <c r="E75" s="6">
        <v>0</v>
      </c>
      <c r="F75" s="6">
        <v>654637061</v>
      </c>
      <c r="G75" s="6">
        <v>78542025</v>
      </c>
      <c r="H75" s="6">
        <v>206979210</v>
      </c>
      <c r="I75" s="6">
        <f t="shared" si="5"/>
        <v>5802701510</v>
      </c>
      <c r="J75" s="18">
        <f t="shared" si="6"/>
        <v>83.797920772250791</v>
      </c>
      <c r="K75" s="18">
        <f t="shared" si="7"/>
        <v>16.202079227749213</v>
      </c>
      <c r="L75" s="18">
        <f t="shared" si="8"/>
        <v>3.57</v>
      </c>
    </row>
    <row r="76" spans="1:12" hidden="1">
      <c r="A76" s="17" t="s">
        <v>167</v>
      </c>
      <c r="B76" s="5" t="s">
        <v>168</v>
      </c>
      <c r="C76" s="5" t="s">
        <v>54</v>
      </c>
      <c r="D76" s="6">
        <v>4153135015</v>
      </c>
      <c r="E76" s="6">
        <v>0</v>
      </c>
      <c r="F76" s="6">
        <v>746781895</v>
      </c>
      <c r="G76" s="6">
        <v>42204190</v>
      </c>
      <c r="H76" s="6">
        <v>145408540</v>
      </c>
      <c r="I76" s="6">
        <f t="shared" si="5"/>
        <v>5087529640</v>
      </c>
      <c r="J76" s="18">
        <f t="shared" si="6"/>
        <v>81.633627887817084</v>
      </c>
      <c r="K76" s="18">
        <f t="shared" si="7"/>
        <v>18.366372112182919</v>
      </c>
      <c r="L76" s="18">
        <f t="shared" si="8"/>
        <v>2.86</v>
      </c>
    </row>
    <row r="77" spans="1:12" hidden="1">
      <c r="A77" s="17" t="s">
        <v>169</v>
      </c>
      <c r="B77" s="5" t="s">
        <v>170</v>
      </c>
      <c r="C77" s="5" t="s">
        <v>43</v>
      </c>
      <c r="D77" s="6">
        <v>535994491</v>
      </c>
      <c r="E77" s="6">
        <v>0</v>
      </c>
      <c r="F77" s="6">
        <v>64905895</v>
      </c>
      <c r="G77" s="6">
        <v>76277914</v>
      </c>
      <c r="H77" s="6">
        <v>38504740</v>
      </c>
      <c r="I77" s="6">
        <f t="shared" si="5"/>
        <v>715683040</v>
      </c>
      <c r="J77" s="18">
        <f t="shared" si="6"/>
        <v>74.89271940830119</v>
      </c>
      <c r="K77" s="18">
        <f t="shared" si="7"/>
        <v>25.107280591698807</v>
      </c>
      <c r="L77" s="18">
        <f t="shared" si="8"/>
        <v>5.38</v>
      </c>
    </row>
    <row r="78" spans="1:12" hidden="1">
      <c r="A78" s="17" t="s">
        <v>171</v>
      </c>
      <c r="B78" s="5" t="s">
        <v>172</v>
      </c>
      <c r="C78" s="5" t="s">
        <v>59</v>
      </c>
      <c r="D78" s="6">
        <v>6555285784</v>
      </c>
      <c r="E78" s="6">
        <v>699534</v>
      </c>
      <c r="F78" s="6">
        <v>376463862</v>
      </c>
      <c r="G78" s="6">
        <v>41027500</v>
      </c>
      <c r="H78" s="6">
        <v>110523360</v>
      </c>
      <c r="I78" s="6">
        <f t="shared" si="5"/>
        <v>7084000040</v>
      </c>
      <c r="J78" s="18">
        <f t="shared" si="6"/>
        <v>92.54637607257834</v>
      </c>
      <c r="K78" s="18">
        <f t="shared" si="7"/>
        <v>7.4536239274216598</v>
      </c>
      <c r="L78" s="18">
        <f t="shared" si="8"/>
        <v>1.56</v>
      </c>
    </row>
    <row r="79" spans="1:12" hidden="1">
      <c r="A79" s="17" t="s">
        <v>173</v>
      </c>
      <c r="B79" s="5" t="s">
        <v>174</v>
      </c>
      <c r="C79" s="5" t="s">
        <v>17</v>
      </c>
      <c r="D79" s="6">
        <v>916133696</v>
      </c>
      <c r="E79" s="6">
        <v>0</v>
      </c>
      <c r="F79" s="6">
        <v>31816289</v>
      </c>
      <c r="G79" s="6">
        <v>31533825</v>
      </c>
      <c r="H79" s="6">
        <v>79162560</v>
      </c>
      <c r="I79" s="6">
        <f t="shared" si="5"/>
        <v>1058646370</v>
      </c>
      <c r="J79" s="18">
        <f t="shared" si="6"/>
        <v>86.538217289688518</v>
      </c>
      <c r="K79" s="18">
        <f t="shared" si="7"/>
        <v>13.461782710311471</v>
      </c>
      <c r="L79" s="18">
        <f t="shared" si="8"/>
        <v>7.48</v>
      </c>
    </row>
    <row r="80" spans="1:12" hidden="1">
      <c r="A80" s="17" t="s">
        <v>175</v>
      </c>
      <c r="B80" s="5" t="s">
        <v>176</v>
      </c>
      <c r="C80" s="5" t="s">
        <v>38</v>
      </c>
      <c r="D80" s="6">
        <v>959866243</v>
      </c>
      <c r="E80" s="6">
        <v>0</v>
      </c>
      <c r="F80" s="6">
        <v>20460153</v>
      </c>
      <c r="G80" s="6">
        <v>17499500</v>
      </c>
      <c r="H80" s="6">
        <v>22246398</v>
      </c>
      <c r="I80" s="6">
        <f t="shared" si="5"/>
        <v>1020072294</v>
      </c>
      <c r="J80" s="18">
        <f t="shared" si="6"/>
        <v>94.0978643029393</v>
      </c>
      <c r="K80" s="18">
        <f t="shared" si="7"/>
        <v>5.9021356970607028</v>
      </c>
      <c r="L80" s="18">
        <f t="shared" si="8"/>
        <v>2.1800000000000002</v>
      </c>
    </row>
    <row r="81" spans="1:12" hidden="1">
      <c r="A81" s="17" t="s">
        <v>177</v>
      </c>
      <c r="B81" s="5" t="s">
        <v>178</v>
      </c>
      <c r="C81" s="5" t="s">
        <v>54</v>
      </c>
      <c r="D81" s="6">
        <v>2585152223</v>
      </c>
      <c r="E81" s="6">
        <v>0</v>
      </c>
      <c r="F81" s="6">
        <v>20943782</v>
      </c>
      <c r="G81" s="6">
        <v>7253500</v>
      </c>
      <c r="H81" s="6">
        <v>46866580</v>
      </c>
      <c r="I81" s="6">
        <f t="shared" si="5"/>
        <v>2660216085</v>
      </c>
      <c r="J81" s="18">
        <f t="shared" si="6"/>
        <v>97.178279523108728</v>
      </c>
      <c r="K81" s="18">
        <f t="shared" si="7"/>
        <v>2.8217204768912598</v>
      </c>
      <c r="L81" s="18">
        <f t="shared" si="8"/>
        <v>1.76</v>
      </c>
    </row>
    <row r="82" spans="1:12" hidden="1">
      <c r="A82" s="17" t="s">
        <v>179</v>
      </c>
      <c r="B82" s="5" t="s">
        <v>180</v>
      </c>
      <c r="C82" s="5" t="s">
        <v>14</v>
      </c>
      <c r="D82" s="6">
        <v>3310539041</v>
      </c>
      <c r="E82" s="6">
        <v>0</v>
      </c>
      <c r="F82" s="6">
        <v>182406389</v>
      </c>
      <c r="G82" s="6">
        <v>52270020</v>
      </c>
      <c r="H82" s="6">
        <v>99973547</v>
      </c>
      <c r="I82" s="6">
        <f t="shared" si="5"/>
        <v>3645188997</v>
      </c>
      <c r="J82" s="18">
        <f t="shared" si="6"/>
        <v>90.819407271463348</v>
      </c>
      <c r="K82" s="18">
        <f t="shared" si="7"/>
        <v>9.1805927285366487</v>
      </c>
      <c r="L82" s="18">
        <f t="shared" si="8"/>
        <v>2.74</v>
      </c>
    </row>
    <row r="83" spans="1:12" hidden="1">
      <c r="A83" s="17" t="s">
        <v>181</v>
      </c>
      <c r="B83" s="5" t="s">
        <v>182</v>
      </c>
      <c r="C83" s="5" t="s">
        <v>38</v>
      </c>
      <c r="D83" s="6">
        <v>938255087</v>
      </c>
      <c r="E83" s="6">
        <v>0</v>
      </c>
      <c r="F83" s="6">
        <v>34132813</v>
      </c>
      <c r="G83" s="6">
        <v>26621660</v>
      </c>
      <c r="H83" s="6">
        <v>23301176</v>
      </c>
      <c r="I83" s="6">
        <f t="shared" si="5"/>
        <v>1022310736</v>
      </c>
      <c r="J83" s="18">
        <f t="shared" si="6"/>
        <v>91.777876721818956</v>
      </c>
      <c r="K83" s="18">
        <f t="shared" si="7"/>
        <v>8.2221232781810478</v>
      </c>
      <c r="L83" s="18">
        <f t="shared" si="8"/>
        <v>2.2799999999999998</v>
      </c>
    </row>
    <row r="84" spans="1:12" hidden="1">
      <c r="A84" s="17" t="s">
        <v>183</v>
      </c>
      <c r="B84" s="5" t="s">
        <v>184</v>
      </c>
      <c r="C84" s="5" t="s">
        <v>14</v>
      </c>
      <c r="D84" s="6">
        <v>529663750</v>
      </c>
      <c r="E84" s="6">
        <v>0</v>
      </c>
      <c r="F84" s="6">
        <v>4630339</v>
      </c>
      <c r="G84" s="6">
        <v>3160600</v>
      </c>
      <c r="H84" s="6">
        <v>9034194</v>
      </c>
      <c r="I84" s="6">
        <f t="shared" si="5"/>
        <v>546488883</v>
      </c>
      <c r="J84" s="18">
        <f t="shared" si="6"/>
        <v>96.921230509276441</v>
      </c>
      <c r="K84" s="18">
        <f t="shared" si="7"/>
        <v>3.0787694907235652</v>
      </c>
      <c r="L84" s="18">
        <f t="shared" si="8"/>
        <v>1.65</v>
      </c>
    </row>
    <row r="85" spans="1:12">
      <c r="A85" s="17" t="s">
        <v>185</v>
      </c>
      <c r="B85" s="5" t="s">
        <v>186</v>
      </c>
      <c r="C85" s="5" t="s">
        <v>11</v>
      </c>
      <c r="D85" s="6">
        <v>4103920658</v>
      </c>
      <c r="E85" s="6">
        <v>0</v>
      </c>
      <c r="F85" s="6">
        <v>97997347</v>
      </c>
      <c r="G85" s="6">
        <v>2729500</v>
      </c>
      <c r="H85" s="6">
        <v>59437570</v>
      </c>
      <c r="I85" s="6">
        <f t="shared" si="5"/>
        <v>4264085075</v>
      </c>
      <c r="J85" s="18">
        <f t="shared" si="6"/>
        <v>96.243873792785422</v>
      </c>
      <c r="K85" s="18">
        <f t="shared" si="7"/>
        <v>3.7561262072145691</v>
      </c>
      <c r="L85" s="18">
        <f t="shared" si="8"/>
        <v>1.39</v>
      </c>
    </row>
    <row r="86" spans="1:12">
      <c r="A86" s="17" t="s">
        <v>187</v>
      </c>
      <c r="B86" s="5" t="s">
        <v>188</v>
      </c>
      <c r="C86" s="5" t="s">
        <v>11</v>
      </c>
      <c r="D86" s="6">
        <v>1539121114</v>
      </c>
      <c r="E86" s="6">
        <v>0</v>
      </c>
      <c r="F86" s="6">
        <v>99445436</v>
      </c>
      <c r="G86" s="6">
        <v>50534300</v>
      </c>
      <c r="H86" s="6">
        <v>37802860</v>
      </c>
      <c r="I86" s="6">
        <f t="shared" si="5"/>
        <v>1726903710</v>
      </c>
      <c r="J86" s="18">
        <f t="shared" si="6"/>
        <v>89.126052893823484</v>
      </c>
      <c r="K86" s="18">
        <f t="shared" si="7"/>
        <v>10.873947106176523</v>
      </c>
      <c r="L86" s="18">
        <f t="shared" si="8"/>
        <v>2.19</v>
      </c>
    </row>
    <row r="87" spans="1:12" hidden="1">
      <c r="A87" s="17" t="s">
        <v>189</v>
      </c>
      <c r="B87" s="5" t="s">
        <v>190</v>
      </c>
      <c r="C87" s="5" t="s">
        <v>38</v>
      </c>
      <c r="D87" s="6">
        <v>211731925</v>
      </c>
      <c r="E87" s="6">
        <v>0</v>
      </c>
      <c r="F87" s="6">
        <v>13910613</v>
      </c>
      <c r="G87" s="6">
        <v>3072200</v>
      </c>
      <c r="H87" s="6">
        <v>12774484</v>
      </c>
      <c r="I87" s="6">
        <f t="shared" si="5"/>
        <v>241489222</v>
      </c>
      <c r="J87" s="18">
        <f t="shared" si="6"/>
        <v>87.677587946347359</v>
      </c>
      <c r="K87" s="18">
        <f t="shared" si="7"/>
        <v>12.322412053652647</v>
      </c>
      <c r="L87" s="18">
        <f t="shared" si="8"/>
        <v>5.29</v>
      </c>
    </row>
    <row r="88" spans="1:12" hidden="1">
      <c r="A88" s="17" t="s">
        <v>191</v>
      </c>
      <c r="B88" s="5" t="s">
        <v>192</v>
      </c>
      <c r="C88" s="5" t="s">
        <v>23</v>
      </c>
      <c r="D88" s="6">
        <v>1631182822</v>
      </c>
      <c r="E88" s="6">
        <v>0</v>
      </c>
      <c r="F88" s="6">
        <v>187676314</v>
      </c>
      <c r="G88" s="6">
        <v>105577100</v>
      </c>
      <c r="H88" s="6">
        <v>70551200</v>
      </c>
      <c r="I88" s="6">
        <f t="shared" si="5"/>
        <v>1994987436</v>
      </c>
      <c r="J88" s="18">
        <f t="shared" si="6"/>
        <v>81.764064904116012</v>
      </c>
      <c r="K88" s="18">
        <f t="shared" si="7"/>
        <v>18.235935095883981</v>
      </c>
      <c r="L88" s="18">
        <f t="shared" si="8"/>
        <v>3.54</v>
      </c>
    </row>
    <row r="89" spans="1:12" hidden="1">
      <c r="A89" s="17" t="s">
        <v>193</v>
      </c>
      <c r="B89" s="5" t="s">
        <v>194</v>
      </c>
      <c r="C89" s="5" t="s">
        <v>59</v>
      </c>
      <c r="D89" s="6">
        <v>2831075831</v>
      </c>
      <c r="E89" s="6">
        <v>0</v>
      </c>
      <c r="F89" s="6">
        <v>78667839</v>
      </c>
      <c r="G89" s="6">
        <v>9517100</v>
      </c>
      <c r="H89" s="6">
        <v>27404390</v>
      </c>
      <c r="I89" s="6">
        <f t="shared" si="5"/>
        <v>2946665160</v>
      </c>
      <c r="J89" s="18">
        <f t="shared" si="6"/>
        <v>96.077283209199109</v>
      </c>
      <c r="K89" s="18">
        <f t="shared" si="7"/>
        <v>3.9227167908008931</v>
      </c>
      <c r="L89" s="18">
        <f t="shared" si="8"/>
        <v>0.93</v>
      </c>
    </row>
    <row r="90" spans="1:12" hidden="1">
      <c r="A90" s="17" t="s">
        <v>195</v>
      </c>
      <c r="B90" s="5" t="s">
        <v>196</v>
      </c>
      <c r="C90" s="5" t="s">
        <v>31</v>
      </c>
      <c r="D90" s="6">
        <v>1394394752</v>
      </c>
      <c r="E90" s="6">
        <v>0</v>
      </c>
      <c r="F90" s="6">
        <v>104911638</v>
      </c>
      <c r="G90" s="6">
        <v>51102100</v>
      </c>
      <c r="H90" s="6">
        <v>50142359</v>
      </c>
      <c r="I90" s="6">
        <f t="shared" si="5"/>
        <v>1600550849</v>
      </c>
      <c r="J90" s="18">
        <f t="shared" si="6"/>
        <v>87.119678382676611</v>
      </c>
      <c r="K90" s="18">
        <f t="shared" si="7"/>
        <v>12.880321617323387</v>
      </c>
      <c r="L90" s="18">
        <f t="shared" si="8"/>
        <v>3.13</v>
      </c>
    </row>
    <row r="91" spans="1:12" hidden="1">
      <c r="A91" s="17" t="s">
        <v>197</v>
      </c>
      <c r="B91" s="5" t="s">
        <v>198</v>
      </c>
      <c r="C91" s="5" t="s">
        <v>17</v>
      </c>
      <c r="D91" s="6">
        <v>3113110414</v>
      </c>
      <c r="E91" s="6">
        <v>0</v>
      </c>
      <c r="F91" s="6">
        <v>252319346</v>
      </c>
      <c r="G91" s="6">
        <v>103959200</v>
      </c>
      <c r="H91" s="6">
        <v>75432830</v>
      </c>
      <c r="I91" s="6">
        <f t="shared" si="5"/>
        <v>3544821790</v>
      </c>
      <c r="J91" s="18">
        <f t="shared" si="6"/>
        <v>87.821351775204477</v>
      </c>
      <c r="K91" s="18">
        <f t="shared" si="7"/>
        <v>12.178648224795527</v>
      </c>
      <c r="L91" s="18">
        <f t="shared" si="8"/>
        <v>2.13</v>
      </c>
    </row>
    <row r="92" spans="1:12" hidden="1">
      <c r="A92" s="17" t="s">
        <v>199</v>
      </c>
      <c r="B92" s="5" t="s">
        <v>200</v>
      </c>
      <c r="C92" s="5" t="s">
        <v>146</v>
      </c>
      <c r="D92" s="6">
        <v>8327234950</v>
      </c>
      <c r="E92" s="6">
        <v>0</v>
      </c>
      <c r="F92" s="6">
        <v>381200700</v>
      </c>
      <c r="G92" s="6">
        <v>6542000</v>
      </c>
      <c r="H92" s="6">
        <v>170831590</v>
      </c>
      <c r="I92" s="6">
        <f t="shared" si="5"/>
        <v>8885809240</v>
      </c>
      <c r="J92" s="18">
        <f t="shared" si="6"/>
        <v>93.713861338756359</v>
      </c>
      <c r="K92" s="18">
        <f t="shared" si="7"/>
        <v>6.2861386612436441</v>
      </c>
      <c r="L92" s="18">
        <f t="shared" si="8"/>
        <v>1.92</v>
      </c>
    </row>
    <row r="93" spans="1:12" hidden="1">
      <c r="A93" s="17" t="s">
        <v>201</v>
      </c>
      <c r="B93" s="5" t="s">
        <v>202</v>
      </c>
      <c r="C93" s="5" t="s">
        <v>20</v>
      </c>
      <c r="D93" s="6">
        <v>388771857</v>
      </c>
      <c r="E93" s="6">
        <v>0</v>
      </c>
      <c r="F93" s="6">
        <v>15032951</v>
      </c>
      <c r="G93" s="6">
        <v>0</v>
      </c>
      <c r="H93" s="6">
        <v>6656966</v>
      </c>
      <c r="I93" s="6">
        <f t="shared" si="5"/>
        <v>410461774</v>
      </c>
      <c r="J93" s="18">
        <f t="shared" si="6"/>
        <v>94.715727901132155</v>
      </c>
      <c r="K93" s="18">
        <f t="shared" si="7"/>
        <v>5.2842720988678478</v>
      </c>
      <c r="L93" s="18">
        <f t="shared" si="8"/>
        <v>1.62</v>
      </c>
    </row>
    <row r="94" spans="1:12" hidden="1">
      <c r="A94" s="17" t="s">
        <v>203</v>
      </c>
      <c r="B94" s="5" t="s">
        <v>204</v>
      </c>
      <c r="C94" s="5" t="s">
        <v>43</v>
      </c>
      <c r="D94" s="6">
        <v>125856375</v>
      </c>
      <c r="E94" s="6">
        <v>468600</v>
      </c>
      <c r="F94" s="6">
        <v>7911975</v>
      </c>
      <c r="G94" s="6">
        <v>395175582</v>
      </c>
      <c r="H94" s="6">
        <v>409677590</v>
      </c>
      <c r="I94" s="6">
        <f t="shared" si="5"/>
        <v>939090122</v>
      </c>
      <c r="J94" s="18">
        <f t="shared" si="6"/>
        <v>13.451847915401672</v>
      </c>
      <c r="K94" s="18">
        <f t="shared" si="7"/>
        <v>86.548152084598328</v>
      </c>
      <c r="L94" s="18">
        <f t="shared" si="8"/>
        <v>43.62</v>
      </c>
    </row>
    <row r="95" spans="1:12" hidden="1">
      <c r="A95" s="17" t="s">
        <v>205</v>
      </c>
      <c r="B95" s="5" t="s">
        <v>206</v>
      </c>
      <c r="C95" s="5" t="s">
        <v>28</v>
      </c>
      <c r="D95" s="6">
        <v>787436361</v>
      </c>
      <c r="E95" s="6">
        <v>0</v>
      </c>
      <c r="F95" s="6">
        <v>53176516</v>
      </c>
      <c r="G95" s="6">
        <v>14323445</v>
      </c>
      <c r="H95" s="6">
        <v>10953046</v>
      </c>
      <c r="I95" s="6">
        <f t="shared" si="5"/>
        <v>865889368</v>
      </c>
      <c r="J95" s="18">
        <f t="shared" si="6"/>
        <v>90.939603845557329</v>
      </c>
      <c r="K95" s="18">
        <f t="shared" si="7"/>
        <v>9.0603961544426763</v>
      </c>
      <c r="L95" s="18">
        <f t="shared" si="8"/>
        <v>1.26</v>
      </c>
    </row>
    <row r="96" spans="1:12" hidden="1">
      <c r="A96" s="17" t="s">
        <v>207</v>
      </c>
      <c r="B96" s="5" t="s">
        <v>208</v>
      </c>
      <c r="C96" s="5" t="s">
        <v>14</v>
      </c>
      <c r="D96" s="6">
        <v>4055191542</v>
      </c>
      <c r="E96" s="6">
        <v>0</v>
      </c>
      <c r="F96" s="6">
        <v>1287897248</v>
      </c>
      <c r="G96" s="6">
        <v>793306865</v>
      </c>
      <c r="H96" s="6">
        <v>424125900</v>
      </c>
      <c r="I96" s="6">
        <f t="shared" si="5"/>
        <v>6560521555</v>
      </c>
      <c r="J96" s="18">
        <f t="shared" si="6"/>
        <v>61.812029851641881</v>
      </c>
      <c r="K96" s="18">
        <f t="shared" si="7"/>
        <v>38.187970148358119</v>
      </c>
      <c r="L96" s="18">
        <f t="shared" si="8"/>
        <v>6.46</v>
      </c>
    </row>
    <row r="97" spans="1:12" hidden="1">
      <c r="A97" s="17" t="s">
        <v>209</v>
      </c>
      <c r="B97" s="5" t="s">
        <v>210</v>
      </c>
      <c r="C97" s="5" t="s">
        <v>17</v>
      </c>
      <c r="D97" s="6">
        <v>1821454765</v>
      </c>
      <c r="E97" s="6">
        <v>0</v>
      </c>
      <c r="F97" s="6">
        <v>239749941</v>
      </c>
      <c r="G97" s="6">
        <v>28910380</v>
      </c>
      <c r="H97" s="6">
        <v>46726010</v>
      </c>
      <c r="I97" s="6">
        <f t="shared" si="5"/>
        <v>2136841096</v>
      </c>
      <c r="J97" s="18">
        <f t="shared" si="6"/>
        <v>85.240534188977421</v>
      </c>
      <c r="K97" s="18">
        <f t="shared" si="7"/>
        <v>14.75946581102257</v>
      </c>
      <c r="L97" s="18">
        <f t="shared" si="8"/>
        <v>2.19</v>
      </c>
    </row>
    <row r="98" spans="1:12" hidden="1">
      <c r="A98" s="17" t="s">
        <v>211</v>
      </c>
      <c r="B98" s="5" t="s">
        <v>212</v>
      </c>
      <c r="C98" s="5" t="s">
        <v>17</v>
      </c>
      <c r="D98" s="6">
        <v>4379291647</v>
      </c>
      <c r="E98" s="6">
        <v>0</v>
      </c>
      <c r="F98" s="6">
        <v>706415508</v>
      </c>
      <c r="G98" s="6">
        <v>325351700</v>
      </c>
      <c r="H98" s="6">
        <v>186857250</v>
      </c>
      <c r="I98" s="6">
        <f t="shared" si="5"/>
        <v>5597916105</v>
      </c>
      <c r="J98" s="18">
        <f t="shared" si="6"/>
        <v>78.230748100859586</v>
      </c>
      <c r="K98" s="18">
        <f t="shared" si="7"/>
        <v>21.769251899140421</v>
      </c>
      <c r="L98" s="18">
        <f t="shared" si="8"/>
        <v>3.34</v>
      </c>
    </row>
    <row r="99" spans="1:12" hidden="1">
      <c r="A99" s="17" t="s">
        <v>213</v>
      </c>
      <c r="B99" s="5" t="s">
        <v>214</v>
      </c>
      <c r="C99" s="5" t="s">
        <v>59</v>
      </c>
      <c r="D99" s="6">
        <v>11070546608</v>
      </c>
      <c r="E99" s="6">
        <v>3416600</v>
      </c>
      <c r="F99" s="6">
        <v>646700900</v>
      </c>
      <c r="G99" s="6">
        <v>92135700</v>
      </c>
      <c r="H99" s="6">
        <v>237702590</v>
      </c>
      <c r="I99" s="6">
        <f t="shared" si="5"/>
        <v>12050502398</v>
      </c>
      <c r="J99" s="18">
        <f t="shared" si="6"/>
        <v>91.896278198641127</v>
      </c>
      <c r="K99" s="18">
        <f t="shared" si="7"/>
        <v>8.1037218013588745</v>
      </c>
      <c r="L99" s="18">
        <f t="shared" si="8"/>
        <v>1.97</v>
      </c>
    </row>
    <row r="100" spans="1:12" hidden="1">
      <c r="A100" s="17" t="s">
        <v>215</v>
      </c>
      <c r="B100" s="5" t="s">
        <v>216</v>
      </c>
      <c r="C100" s="5" t="s">
        <v>38</v>
      </c>
      <c r="D100" s="6">
        <v>2013284218</v>
      </c>
      <c r="E100" s="6">
        <v>0</v>
      </c>
      <c r="F100" s="6">
        <v>267795808</v>
      </c>
      <c r="G100" s="6">
        <v>137443700</v>
      </c>
      <c r="H100" s="6">
        <v>157069227</v>
      </c>
      <c r="I100" s="6">
        <f t="shared" si="5"/>
        <v>2575592953</v>
      </c>
      <c r="J100" s="18">
        <f t="shared" si="6"/>
        <v>78.167794940383189</v>
      </c>
      <c r="K100" s="18">
        <f t="shared" si="7"/>
        <v>21.832205059616811</v>
      </c>
      <c r="L100" s="18">
        <f t="shared" si="8"/>
        <v>6.1</v>
      </c>
    </row>
    <row r="101" spans="1:12" hidden="1">
      <c r="A101" s="17" t="s">
        <v>217</v>
      </c>
      <c r="B101" s="5" t="s">
        <v>218</v>
      </c>
      <c r="C101" s="5" t="s">
        <v>20</v>
      </c>
      <c r="D101" s="6">
        <v>62803653</v>
      </c>
      <c r="E101" s="6">
        <v>0</v>
      </c>
      <c r="F101" s="6">
        <v>1407165</v>
      </c>
      <c r="G101" s="6">
        <v>104985000</v>
      </c>
      <c r="H101" s="6">
        <v>9220498</v>
      </c>
      <c r="I101" s="6">
        <f t="shared" si="5"/>
        <v>178416316</v>
      </c>
      <c r="J101" s="18">
        <f t="shared" si="6"/>
        <v>35.200622010377124</v>
      </c>
      <c r="K101" s="18">
        <f t="shared" si="7"/>
        <v>64.799377989622869</v>
      </c>
      <c r="L101" s="18">
        <f t="shared" si="8"/>
        <v>5.17</v>
      </c>
    </row>
    <row r="102" spans="1:12" hidden="1">
      <c r="A102" s="17" t="s">
        <v>219</v>
      </c>
      <c r="B102" s="5" t="s">
        <v>220</v>
      </c>
      <c r="C102" s="5" t="s">
        <v>54</v>
      </c>
      <c r="D102" s="6">
        <v>2502939454</v>
      </c>
      <c r="E102" s="6">
        <v>0</v>
      </c>
      <c r="F102" s="6">
        <v>523282746</v>
      </c>
      <c r="G102" s="6">
        <v>58403200</v>
      </c>
      <c r="H102" s="6">
        <v>123059570</v>
      </c>
      <c r="I102" s="6">
        <f t="shared" si="5"/>
        <v>3207684970</v>
      </c>
      <c r="J102" s="18">
        <f t="shared" si="6"/>
        <v>78.029466029514737</v>
      </c>
      <c r="K102" s="18">
        <f t="shared" si="7"/>
        <v>21.970533970485263</v>
      </c>
      <c r="L102" s="18">
        <f t="shared" si="8"/>
        <v>3.84</v>
      </c>
    </row>
    <row r="103" spans="1:12" hidden="1">
      <c r="A103" s="17" t="s">
        <v>221</v>
      </c>
      <c r="B103" s="5" t="s">
        <v>222</v>
      </c>
      <c r="C103" s="5" t="s">
        <v>14</v>
      </c>
      <c r="D103" s="6">
        <v>7555906005</v>
      </c>
      <c r="E103" s="6">
        <v>0</v>
      </c>
      <c r="F103" s="6">
        <v>1608831843</v>
      </c>
      <c r="G103" s="6">
        <v>312394780</v>
      </c>
      <c r="H103" s="6">
        <v>310683627</v>
      </c>
      <c r="I103" s="6">
        <f t="shared" si="5"/>
        <v>9787816255</v>
      </c>
      <c r="J103" s="18">
        <f t="shared" si="6"/>
        <v>77.197056096554192</v>
      </c>
      <c r="K103" s="18">
        <f t="shared" si="7"/>
        <v>22.802943903445804</v>
      </c>
      <c r="L103" s="18">
        <f t="shared" si="8"/>
        <v>3.17</v>
      </c>
    </row>
    <row r="104" spans="1:12" hidden="1">
      <c r="A104" s="17" t="s">
        <v>223</v>
      </c>
      <c r="B104" s="5" t="s">
        <v>224</v>
      </c>
      <c r="C104" s="5" t="s">
        <v>54</v>
      </c>
      <c r="D104" s="6">
        <v>4272029010</v>
      </c>
      <c r="E104" s="6">
        <v>0</v>
      </c>
      <c r="F104" s="6">
        <v>359840194</v>
      </c>
      <c r="G104" s="6">
        <v>464948740</v>
      </c>
      <c r="H104" s="6">
        <v>176962790</v>
      </c>
      <c r="I104" s="6">
        <f t="shared" si="5"/>
        <v>5273780734</v>
      </c>
      <c r="J104" s="18">
        <f t="shared" si="6"/>
        <v>81.005055490044953</v>
      </c>
      <c r="K104" s="18">
        <f t="shared" si="7"/>
        <v>18.994944509955047</v>
      </c>
      <c r="L104" s="18">
        <f t="shared" si="8"/>
        <v>3.36</v>
      </c>
    </row>
    <row r="105" spans="1:12" hidden="1">
      <c r="A105" s="17" t="s">
        <v>225</v>
      </c>
      <c r="B105" s="5" t="s">
        <v>226</v>
      </c>
      <c r="C105" s="5" t="s">
        <v>17</v>
      </c>
      <c r="D105" s="6">
        <v>1113583225</v>
      </c>
      <c r="E105" s="6">
        <v>0</v>
      </c>
      <c r="F105" s="6">
        <v>67546515</v>
      </c>
      <c r="G105" s="6">
        <v>143125770</v>
      </c>
      <c r="H105" s="6">
        <v>68855760</v>
      </c>
      <c r="I105" s="6">
        <f t="shared" si="5"/>
        <v>1393111270</v>
      </c>
      <c r="J105" s="18">
        <f t="shared" si="6"/>
        <v>79.934980714067436</v>
      </c>
      <c r="K105" s="18">
        <f t="shared" si="7"/>
        <v>20.065019285932557</v>
      </c>
      <c r="L105" s="18">
        <f t="shared" si="8"/>
        <v>4.9400000000000004</v>
      </c>
    </row>
    <row r="106" spans="1:12" hidden="1">
      <c r="A106" s="17" t="s">
        <v>227</v>
      </c>
      <c r="B106" s="5" t="s">
        <v>228</v>
      </c>
      <c r="C106" s="5" t="s">
        <v>38</v>
      </c>
      <c r="D106" s="6">
        <v>1069105409</v>
      </c>
      <c r="E106" s="6">
        <v>0</v>
      </c>
      <c r="F106" s="6">
        <v>124307491</v>
      </c>
      <c r="G106" s="6">
        <v>63340650</v>
      </c>
      <c r="H106" s="6">
        <v>80644259</v>
      </c>
      <c r="I106" s="6">
        <f t="shared" si="5"/>
        <v>1337397809</v>
      </c>
      <c r="J106" s="18">
        <f t="shared" si="6"/>
        <v>79.939222406786527</v>
      </c>
      <c r="K106" s="18">
        <f t="shared" si="7"/>
        <v>20.06077759321348</v>
      </c>
      <c r="L106" s="18">
        <f t="shared" si="8"/>
        <v>6.03</v>
      </c>
    </row>
    <row r="107" spans="1:12" hidden="1">
      <c r="A107" s="17" t="s">
        <v>231</v>
      </c>
      <c r="B107" s="5" t="s">
        <v>232</v>
      </c>
      <c r="C107" s="5" t="s">
        <v>28</v>
      </c>
      <c r="D107" s="6">
        <v>1208529975</v>
      </c>
      <c r="E107" s="6">
        <v>0</v>
      </c>
      <c r="F107" s="6">
        <v>41938905</v>
      </c>
      <c r="G107" s="6">
        <v>47620400</v>
      </c>
      <c r="H107" s="6">
        <v>21143496</v>
      </c>
      <c r="I107" s="6">
        <f t="shared" si="5"/>
        <v>1319232776</v>
      </c>
      <c r="J107" s="18">
        <f t="shared" si="6"/>
        <v>91.608546799780243</v>
      </c>
      <c r="K107" s="18">
        <f t="shared" si="7"/>
        <v>8.391453200219761</v>
      </c>
      <c r="L107" s="18">
        <f t="shared" si="8"/>
        <v>1.6</v>
      </c>
    </row>
    <row r="108" spans="1:12" hidden="1">
      <c r="A108" s="17" t="s">
        <v>233</v>
      </c>
      <c r="B108" s="5" t="s">
        <v>234</v>
      </c>
      <c r="C108" s="5" t="s">
        <v>43</v>
      </c>
      <c r="D108" s="6">
        <v>121345570</v>
      </c>
      <c r="E108" s="6">
        <v>0</v>
      </c>
      <c r="F108" s="6">
        <v>11725306</v>
      </c>
      <c r="G108" s="6">
        <v>16542800</v>
      </c>
      <c r="H108" s="6">
        <v>8694960</v>
      </c>
      <c r="I108" s="6">
        <f t="shared" si="5"/>
        <v>158308636</v>
      </c>
      <c r="J108" s="18">
        <f t="shared" si="6"/>
        <v>76.651263674585635</v>
      </c>
      <c r="K108" s="18">
        <f t="shared" si="7"/>
        <v>23.348736325414361</v>
      </c>
      <c r="L108" s="18">
        <f t="shared" si="8"/>
        <v>5.49</v>
      </c>
    </row>
    <row r="109" spans="1:12" hidden="1">
      <c r="A109" s="17" t="s">
        <v>235</v>
      </c>
      <c r="B109" s="5" t="s">
        <v>236</v>
      </c>
      <c r="C109" s="5" t="s">
        <v>28</v>
      </c>
      <c r="D109" s="6">
        <v>5970388157</v>
      </c>
      <c r="E109" s="6">
        <v>0</v>
      </c>
      <c r="F109" s="6">
        <v>359687243</v>
      </c>
      <c r="G109" s="6">
        <v>168574400</v>
      </c>
      <c r="H109" s="6">
        <v>115407390</v>
      </c>
      <c r="I109" s="6">
        <f t="shared" si="5"/>
        <v>6614057190</v>
      </c>
      <c r="J109" s="18">
        <f t="shared" si="6"/>
        <v>90.268166504922519</v>
      </c>
      <c r="K109" s="18">
        <f t="shared" si="7"/>
        <v>9.7318334950774741</v>
      </c>
      <c r="L109" s="18">
        <f t="shared" si="8"/>
        <v>1.74</v>
      </c>
    </row>
    <row r="110" spans="1:12" hidden="1">
      <c r="A110" s="17" t="s">
        <v>237</v>
      </c>
      <c r="B110" s="5" t="s">
        <v>238</v>
      </c>
      <c r="C110" s="5" t="s">
        <v>31</v>
      </c>
      <c r="D110" s="6">
        <v>150402830</v>
      </c>
      <c r="E110" s="6">
        <v>0</v>
      </c>
      <c r="F110" s="6">
        <v>3309022</v>
      </c>
      <c r="G110" s="6">
        <v>3659760</v>
      </c>
      <c r="H110" s="6">
        <v>4536839</v>
      </c>
      <c r="I110" s="6">
        <f t="shared" si="5"/>
        <v>161908451</v>
      </c>
      <c r="J110" s="18">
        <f t="shared" si="6"/>
        <v>92.893748949522092</v>
      </c>
      <c r="K110" s="18">
        <f t="shared" si="7"/>
        <v>7.1062510504779022</v>
      </c>
      <c r="L110" s="18">
        <f t="shared" si="8"/>
        <v>2.8</v>
      </c>
    </row>
    <row r="111" spans="1:12" hidden="1">
      <c r="A111" s="17" t="s">
        <v>239</v>
      </c>
      <c r="B111" s="5" t="s">
        <v>240</v>
      </c>
      <c r="C111" s="5" t="s">
        <v>146</v>
      </c>
      <c r="D111" s="6">
        <v>223408970</v>
      </c>
      <c r="E111" s="6">
        <v>0</v>
      </c>
      <c r="F111" s="6">
        <v>4130300</v>
      </c>
      <c r="G111" s="6">
        <v>572800</v>
      </c>
      <c r="H111" s="6">
        <v>842028</v>
      </c>
      <c r="I111" s="6">
        <f t="shared" si="5"/>
        <v>228954098</v>
      </c>
      <c r="J111" s="18">
        <f t="shared" si="6"/>
        <v>97.57806125837503</v>
      </c>
      <c r="K111" s="18">
        <f t="shared" si="7"/>
        <v>2.4219387416249698</v>
      </c>
      <c r="L111" s="18">
        <f t="shared" si="8"/>
        <v>0.37</v>
      </c>
    </row>
    <row r="112" spans="1:12" hidden="1">
      <c r="A112" s="17" t="s">
        <v>241</v>
      </c>
      <c r="B112" s="5" t="s">
        <v>242</v>
      </c>
      <c r="C112" s="5" t="s">
        <v>38</v>
      </c>
      <c r="D112" s="6">
        <v>2303930465</v>
      </c>
      <c r="E112" s="6">
        <v>0</v>
      </c>
      <c r="F112" s="6">
        <v>101809497</v>
      </c>
      <c r="G112" s="6">
        <v>58888700</v>
      </c>
      <c r="H112" s="6">
        <v>67558070</v>
      </c>
      <c r="I112" s="6">
        <f t="shared" si="5"/>
        <v>2532186732</v>
      </c>
      <c r="J112" s="18">
        <f t="shared" si="6"/>
        <v>90.985804320216303</v>
      </c>
      <c r="K112" s="18">
        <f t="shared" si="7"/>
        <v>9.0141956797836968</v>
      </c>
      <c r="L112" s="18">
        <f t="shared" si="8"/>
        <v>2.67</v>
      </c>
    </row>
    <row r="113" spans="1:12" hidden="1">
      <c r="A113" s="17" t="s">
        <v>243</v>
      </c>
      <c r="B113" s="5" t="s">
        <v>244</v>
      </c>
      <c r="C113" s="5" t="s">
        <v>31</v>
      </c>
      <c r="D113" s="6">
        <v>607998256</v>
      </c>
      <c r="E113" s="6">
        <v>0</v>
      </c>
      <c r="F113" s="6">
        <v>26907578</v>
      </c>
      <c r="G113" s="6">
        <v>6267800</v>
      </c>
      <c r="H113" s="6">
        <v>26047873</v>
      </c>
      <c r="I113" s="6">
        <f t="shared" si="5"/>
        <v>667221507</v>
      </c>
      <c r="J113" s="18">
        <f t="shared" si="6"/>
        <v>91.123899577775447</v>
      </c>
      <c r="K113" s="18">
        <f t="shared" si="7"/>
        <v>8.8761004222245496</v>
      </c>
      <c r="L113" s="18">
        <f t="shared" si="8"/>
        <v>3.9</v>
      </c>
    </row>
    <row r="114" spans="1:12" hidden="1">
      <c r="A114" s="17" t="s">
        <v>245</v>
      </c>
      <c r="B114" s="5" t="s">
        <v>246</v>
      </c>
      <c r="C114" s="5" t="s">
        <v>23</v>
      </c>
      <c r="D114" s="6">
        <v>164110905</v>
      </c>
      <c r="E114" s="6">
        <v>0</v>
      </c>
      <c r="F114" s="6">
        <v>8521255</v>
      </c>
      <c r="G114" s="6">
        <v>2036210</v>
      </c>
      <c r="H114" s="6">
        <v>22684360</v>
      </c>
      <c r="I114" s="6">
        <f t="shared" si="5"/>
        <v>197352730</v>
      </c>
      <c r="J114" s="18">
        <f t="shared" si="6"/>
        <v>83.156136223704635</v>
      </c>
      <c r="K114" s="18">
        <f t="shared" si="7"/>
        <v>16.843863776295368</v>
      </c>
      <c r="L114" s="18">
        <f t="shared" si="8"/>
        <v>11.49</v>
      </c>
    </row>
    <row r="115" spans="1:12" hidden="1">
      <c r="A115" s="17" t="s">
        <v>247</v>
      </c>
      <c r="B115" s="5" t="s">
        <v>248</v>
      </c>
      <c r="C115" s="5" t="s">
        <v>20</v>
      </c>
      <c r="D115" s="6">
        <v>1161667251</v>
      </c>
      <c r="E115" s="6">
        <v>0</v>
      </c>
      <c r="F115" s="6">
        <v>259837987</v>
      </c>
      <c r="G115" s="6">
        <v>13290300</v>
      </c>
      <c r="H115" s="6">
        <v>60178925</v>
      </c>
      <c r="I115" s="6">
        <f t="shared" si="5"/>
        <v>1494974463</v>
      </c>
      <c r="J115" s="18">
        <f t="shared" si="6"/>
        <v>77.704822373276883</v>
      </c>
      <c r="K115" s="18">
        <f t="shared" si="7"/>
        <v>22.295177626723113</v>
      </c>
      <c r="L115" s="18">
        <f t="shared" si="8"/>
        <v>4.03</v>
      </c>
    </row>
    <row r="116" spans="1:12" hidden="1">
      <c r="A116" s="17" t="s">
        <v>249</v>
      </c>
      <c r="B116" s="5" t="s">
        <v>250</v>
      </c>
      <c r="C116" s="5" t="s">
        <v>43</v>
      </c>
      <c r="D116" s="6">
        <v>1075391345</v>
      </c>
      <c r="E116" s="6">
        <v>0</v>
      </c>
      <c r="F116" s="6">
        <v>272964916</v>
      </c>
      <c r="G116" s="6">
        <v>39114922</v>
      </c>
      <c r="H116" s="6">
        <v>89415997</v>
      </c>
      <c r="I116" s="6">
        <f t="shared" si="5"/>
        <v>1476887180</v>
      </c>
      <c r="J116" s="18">
        <f t="shared" si="6"/>
        <v>72.814725428112936</v>
      </c>
      <c r="K116" s="18">
        <f t="shared" si="7"/>
        <v>27.185274571887071</v>
      </c>
      <c r="L116" s="18">
        <f t="shared" si="8"/>
        <v>6.05</v>
      </c>
    </row>
    <row r="117" spans="1:12" hidden="1">
      <c r="A117" s="17" t="s">
        <v>251</v>
      </c>
      <c r="B117" s="5" t="s">
        <v>252</v>
      </c>
      <c r="C117" s="5" t="s">
        <v>14</v>
      </c>
      <c r="D117" s="6">
        <v>1681922996</v>
      </c>
      <c r="E117" s="6">
        <v>0</v>
      </c>
      <c r="F117" s="6">
        <v>67984933</v>
      </c>
      <c r="G117" s="6">
        <v>13996900</v>
      </c>
      <c r="H117" s="6">
        <v>22342020</v>
      </c>
      <c r="I117" s="6">
        <f t="shared" si="5"/>
        <v>1786246849</v>
      </c>
      <c r="J117" s="18">
        <f t="shared" si="6"/>
        <v>94.159606044461114</v>
      </c>
      <c r="K117" s="18">
        <f t="shared" si="7"/>
        <v>5.8403939555388966</v>
      </c>
      <c r="L117" s="18">
        <f t="shared" si="8"/>
        <v>1.25</v>
      </c>
    </row>
    <row r="118" spans="1:12" hidden="1">
      <c r="A118" s="17" t="s">
        <v>253</v>
      </c>
      <c r="B118" s="5" t="s">
        <v>254</v>
      </c>
      <c r="C118" s="5" t="s">
        <v>28</v>
      </c>
      <c r="D118" s="6">
        <v>942214104</v>
      </c>
      <c r="E118" s="6">
        <v>0</v>
      </c>
      <c r="F118" s="6">
        <v>24985971</v>
      </c>
      <c r="G118" s="6">
        <v>22388200</v>
      </c>
      <c r="H118" s="6">
        <v>23883980</v>
      </c>
      <c r="I118" s="6">
        <f t="shared" si="5"/>
        <v>1013472255</v>
      </c>
      <c r="J118" s="18">
        <f t="shared" si="6"/>
        <v>92.96890954355726</v>
      </c>
      <c r="K118" s="18">
        <f t="shared" si="7"/>
        <v>7.0310904564427377</v>
      </c>
      <c r="L118" s="18">
        <f t="shared" si="8"/>
        <v>2.36</v>
      </c>
    </row>
    <row r="119" spans="1:12" hidden="1">
      <c r="A119" s="17" t="s">
        <v>255</v>
      </c>
      <c r="B119" s="5" t="s">
        <v>256</v>
      </c>
      <c r="C119" s="5" t="s">
        <v>31</v>
      </c>
      <c r="D119" s="6">
        <v>642143100</v>
      </c>
      <c r="E119" s="6">
        <v>0</v>
      </c>
      <c r="F119" s="6">
        <v>283800700</v>
      </c>
      <c r="G119" s="6">
        <v>27242000</v>
      </c>
      <c r="H119" s="6">
        <v>28505298</v>
      </c>
      <c r="I119" s="6">
        <f t="shared" si="5"/>
        <v>981691098</v>
      </c>
      <c r="J119" s="18">
        <f t="shared" si="6"/>
        <v>65.411930627489497</v>
      </c>
      <c r="K119" s="18">
        <f t="shared" si="7"/>
        <v>34.588069372510496</v>
      </c>
      <c r="L119" s="18">
        <f t="shared" si="8"/>
        <v>2.9</v>
      </c>
    </row>
    <row r="120" spans="1:12">
      <c r="A120" s="17" t="s">
        <v>257</v>
      </c>
      <c r="B120" s="5" t="s">
        <v>258</v>
      </c>
      <c r="C120" s="5" t="s">
        <v>11</v>
      </c>
      <c r="D120" s="6">
        <v>855080968</v>
      </c>
      <c r="E120" s="6">
        <v>0</v>
      </c>
      <c r="F120" s="6">
        <v>57479122</v>
      </c>
      <c r="G120" s="6">
        <v>15998400</v>
      </c>
      <c r="H120" s="6">
        <v>13717060</v>
      </c>
      <c r="I120" s="6">
        <f t="shared" si="5"/>
        <v>942275550</v>
      </c>
      <c r="J120" s="18">
        <f t="shared" si="6"/>
        <v>90.746381777602096</v>
      </c>
      <c r="K120" s="18">
        <f t="shared" si="7"/>
        <v>9.2536182223978969</v>
      </c>
      <c r="L120" s="18">
        <f t="shared" si="8"/>
        <v>1.46</v>
      </c>
    </row>
    <row r="121" spans="1:12" hidden="1">
      <c r="A121" s="17" t="s">
        <v>259</v>
      </c>
      <c r="B121" s="5" t="s">
        <v>260</v>
      </c>
      <c r="C121" s="5" t="s">
        <v>28</v>
      </c>
      <c r="D121" s="6">
        <v>1591353800</v>
      </c>
      <c r="E121" s="6">
        <v>0</v>
      </c>
      <c r="F121" s="6">
        <v>63996500</v>
      </c>
      <c r="G121" s="6">
        <v>730400</v>
      </c>
      <c r="H121" s="6">
        <v>13636236</v>
      </c>
      <c r="I121" s="6">
        <f t="shared" si="5"/>
        <v>1669716936</v>
      </c>
      <c r="J121" s="18">
        <f t="shared" si="6"/>
        <v>95.306801152312204</v>
      </c>
      <c r="K121" s="18">
        <f t="shared" si="7"/>
        <v>4.6931988476877979</v>
      </c>
      <c r="L121" s="18">
        <f t="shared" si="8"/>
        <v>0.82</v>
      </c>
    </row>
    <row r="122" spans="1:12" hidden="1">
      <c r="A122" s="17" t="s">
        <v>261</v>
      </c>
      <c r="B122" s="5" t="s">
        <v>262</v>
      </c>
      <c r="C122" s="5" t="s">
        <v>23</v>
      </c>
      <c r="D122" s="6">
        <v>532456625</v>
      </c>
      <c r="E122" s="6">
        <v>0</v>
      </c>
      <c r="F122" s="6">
        <v>33339245</v>
      </c>
      <c r="G122" s="6">
        <v>5334700</v>
      </c>
      <c r="H122" s="6">
        <v>53273522</v>
      </c>
      <c r="I122" s="6">
        <f t="shared" si="5"/>
        <v>624404092</v>
      </c>
      <c r="J122" s="18">
        <f t="shared" si="6"/>
        <v>85.274365082155796</v>
      </c>
      <c r="K122" s="18">
        <f t="shared" si="7"/>
        <v>14.725634917844197</v>
      </c>
      <c r="L122" s="18">
        <f t="shared" si="8"/>
        <v>8.5299999999999994</v>
      </c>
    </row>
    <row r="123" spans="1:12" hidden="1">
      <c r="A123" s="17" t="s">
        <v>263</v>
      </c>
      <c r="B123" s="5" t="s">
        <v>264</v>
      </c>
      <c r="C123" s="5" t="s">
        <v>20</v>
      </c>
      <c r="D123" s="6">
        <v>172627220</v>
      </c>
      <c r="E123" s="6">
        <v>0</v>
      </c>
      <c r="F123" s="6">
        <v>102518990</v>
      </c>
      <c r="G123" s="6">
        <v>16468600</v>
      </c>
      <c r="H123" s="6">
        <v>11449810</v>
      </c>
      <c r="I123" s="6">
        <f t="shared" si="5"/>
        <v>303064620</v>
      </c>
      <c r="J123" s="18">
        <f t="shared" si="6"/>
        <v>56.960532047587741</v>
      </c>
      <c r="K123" s="18">
        <f t="shared" si="7"/>
        <v>43.039467952412267</v>
      </c>
      <c r="L123" s="18">
        <f t="shared" si="8"/>
        <v>3.78</v>
      </c>
    </row>
    <row r="124" spans="1:12">
      <c r="A124" s="17" t="s">
        <v>265</v>
      </c>
      <c r="B124" s="5" t="s">
        <v>266</v>
      </c>
      <c r="C124" s="5" t="s">
        <v>11</v>
      </c>
      <c r="D124" s="6">
        <v>2338808137</v>
      </c>
      <c r="E124" s="6">
        <v>0</v>
      </c>
      <c r="F124" s="6">
        <v>285212785</v>
      </c>
      <c r="G124" s="6">
        <v>59585778</v>
      </c>
      <c r="H124" s="6">
        <v>63527870</v>
      </c>
      <c r="I124" s="6">
        <f t="shared" si="5"/>
        <v>2747134570</v>
      </c>
      <c r="J124" s="18">
        <f t="shared" si="6"/>
        <v>85.136278453224818</v>
      </c>
      <c r="K124" s="18">
        <f t="shared" si="7"/>
        <v>14.86372154677519</v>
      </c>
      <c r="L124" s="18">
        <f t="shared" si="8"/>
        <v>2.31</v>
      </c>
    </row>
    <row r="125" spans="1:12">
      <c r="A125" s="17" t="s">
        <v>267</v>
      </c>
      <c r="B125" s="5" t="s">
        <v>268</v>
      </c>
      <c r="C125" s="5" t="s">
        <v>11</v>
      </c>
      <c r="D125" s="6">
        <v>1227842851</v>
      </c>
      <c r="E125" s="6">
        <v>0</v>
      </c>
      <c r="F125" s="6">
        <v>61418589</v>
      </c>
      <c r="G125" s="6">
        <v>19158400</v>
      </c>
      <c r="H125" s="6">
        <v>24682830</v>
      </c>
      <c r="I125" s="6">
        <f t="shared" si="5"/>
        <v>1333102670</v>
      </c>
      <c r="J125" s="18">
        <f t="shared" si="6"/>
        <v>92.104147612276549</v>
      </c>
      <c r="K125" s="18">
        <f t="shared" si="7"/>
        <v>7.8958523877234459</v>
      </c>
      <c r="L125" s="18">
        <f t="shared" si="8"/>
        <v>1.85</v>
      </c>
    </row>
    <row r="126" spans="1:12" hidden="1">
      <c r="A126" s="17" t="s">
        <v>269</v>
      </c>
      <c r="B126" s="5" t="s">
        <v>270</v>
      </c>
      <c r="C126" s="5" t="s">
        <v>38</v>
      </c>
      <c r="D126" s="6">
        <v>221832963</v>
      </c>
      <c r="E126" s="6">
        <v>0</v>
      </c>
      <c r="F126" s="6">
        <v>11840584</v>
      </c>
      <c r="G126" s="6">
        <v>1807937</v>
      </c>
      <c r="H126" s="6">
        <v>7237053</v>
      </c>
      <c r="I126" s="6">
        <f t="shared" si="5"/>
        <v>242718537</v>
      </c>
      <c r="J126" s="18">
        <f t="shared" si="6"/>
        <v>91.395146716791558</v>
      </c>
      <c r="K126" s="18">
        <f t="shared" si="7"/>
        <v>8.6048532832084419</v>
      </c>
      <c r="L126" s="18">
        <f t="shared" si="8"/>
        <v>2.98</v>
      </c>
    </row>
    <row r="127" spans="1:12" hidden="1">
      <c r="A127" s="17" t="s">
        <v>271</v>
      </c>
      <c r="B127" s="5" t="s">
        <v>272</v>
      </c>
      <c r="C127" s="5" t="s">
        <v>38</v>
      </c>
      <c r="D127" s="6">
        <v>1170083730</v>
      </c>
      <c r="E127" s="6">
        <v>0</v>
      </c>
      <c r="F127" s="6">
        <v>37787450</v>
      </c>
      <c r="G127" s="6">
        <v>2500200</v>
      </c>
      <c r="H127" s="6">
        <v>14877621</v>
      </c>
      <c r="I127" s="6">
        <f t="shared" si="5"/>
        <v>1225249001</v>
      </c>
      <c r="J127" s="18">
        <f t="shared" si="6"/>
        <v>95.497627751177419</v>
      </c>
      <c r="K127" s="18">
        <f t="shared" si="7"/>
        <v>4.5023722488225886</v>
      </c>
      <c r="L127" s="18">
        <f t="shared" si="8"/>
        <v>1.21</v>
      </c>
    </row>
    <row r="128" spans="1:12" hidden="1">
      <c r="A128" s="17" t="s">
        <v>273</v>
      </c>
      <c r="B128" s="5" t="s">
        <v>274</v>
      </c>
      <c r="C128" s="5" t="s">
        <v>59</v>
      </c>
      <c r="D128" s="6">
        <v>5281196190</v>
      </c>
      <c r="E128" s="6">
        <v>0</v>
      </c>
      <c r="F128" s="6">
        <v>278842570</v>
      </c>
      <c r="G128" s="6">
        <v>30042500</v>
      </c>
      <c r="H128" s="6">
        <v>93413130</v>
      </c>
      <c r="I128" s="6">
        <f t="shared" si="5"/>
        <v>5683494390</v>
      </c>
      <c r="J128" s="18">
        <f t="shared" si="6"/>
        <v>92.921639885704195</v>
      </c>
      <c r="K128" s="18">
        <f t="shared" si="7"/>
        <v>7.0783601142958101</v>
      </c>
      <c r="L128" s="18">
        <f t="shared" si="8"/>
        <v>1.64</v>
      </c>
    </row>
    <row r="129" spans="1:12" hidden="1">
      <c r="A129" s="17" t="s">
        <v>275</v>
      </c>
      <c r="B129" s="5" t="s">
        <v>276</v>
      </c>
      <c r="C129" s="5" t="s">
        <v>31</v>
      </c>
      <c r="D129" s="6">
        <v>412788695</v>
      </c>
      <c r="E129" s="6">
        <v>0</v>
      </c>
      <c r="F129" s="6">
        <v>90869684</v>
      </c>
      <c r="G129" s="6">
        <v>18960250</v>
      </c>
      <c r="H129" s="6">
        <v>14457510</v>
      </c>
      <c r="I129" s="6">
        <f t="shared" si="5"/>
        <v>537076139</v>
      </c>
      <c r="J129" s="18">
        <f t="shared" si="6"/>
        <v>76.858505717380226</v>
      </c>
      <c r="K129" s="18">
        <f t="shared" si="7"/>
        <v>23.141494282619767</v>
      </c>
      <c r="L129" s="18">
        <f t="shared" si="8"/>
        <v>2.69</v>
      </c>
    </row>
    <row r="130" spans="1:12" hidden="1">
      <c r="A130" s="17" t="s">
        <v>277</v>
      </c>
      <c r="B130" s="5" t="s">
        <v>278</v>
      </c>
      <c r="C130" s="5" t="s">
        <v>28</v>
      </c>
      <c r="D130" s="6">
        <v>5735288608</v>
      </c>
      <c r="E130" s="6">
        <v>0</v>
      </c>
      <c r="F130" s="6">
        <v>455029938</v>
      </c>
      <c r="G130" s="6">
        <v>253914773</v>
      </c>
      <c r="H130" s="6">
        <v>217707371</v>
      </c>
      <c r="I130" s="6">
        <f t="shared" si="5"/>
        <v>6661940690</v>
      </c>
      <c r="J130" s="18">
        <f t="shared" si="6"/>
        <v>86.090358273663952</v>
      </c>
      <c r="K130" s="18">
        <f t="shared" si="7"/>
        <v>13.909641726336053</v>
      </c>
      <c r="L130" s="18">
        <f t="shared" si="8"/>
        <v>3.27</v>
      </c>
    </row>
    <row r="131" spans="1:12" hidden="1">
      <c r="A131" s="17" t="s">
        <v>279</v>
      </c>
      <c r="B131" s="5" t="s">
        <v>280</v>
      </c>
      <c r="C131" s="5" t="s">
        <v>43</v>
      </c>
      <c r="D131" s="6">
        <v>44527466</v>
      </c>
      <c r="E131" s="6">
        <v>0</v>
      </c>
      <c r="F131" s="6">
        <v>2861010</v>
      </c>
      <c r="G131" s="6">
        <v>306706</v>
      </c>
      <c r="H131" s="6">
        <v>2349038</v>
      </c>
      <c r="I131" s="6">
        <f t="shared" ref="I131:I194" si="9">+D131+E131+F131+G131+H131</f>
        <v>50044220</v>
      </c>
      <c r="J131" s="18">
        <f t="shared" ref="J131:J194" si="10">(+D131+E131)/I131*100</f>
        <v>88.976241412095149</v>
      </c>
      <c r="K131" s="18">
        <f t="shared" ref="K131:K194" si="11">+(F131+G131+H131)/I131*100</f>
        <v>11.023758587904856</v>
      </c>
      <c r="L131" s="18">
        <f t="shared" si="8"/>
        <v>4.6900000000000004</v>
      </c>
    </row>
    <row r="132" spans="1:12" hidden="1">
      <c r="A132" s="17" t="s">
        <v>281</v>
      </c>
      <c r="B132" s="5" t="s">
        <v>282</v>
      </c>
      <c r="C132" s="5" t="s">
        <v>43</v>
      </c>
      <c r="D132" s="6">
        <v>79690400</v>
      </c>
      <c r="E132" s="6">
        <v>0</v>
      </c>
      <c r="F132" s="6">
        <v>1028955</v>
      </c>
      <c r="G132" s="6">
        <v>100000</v>
      </c>
      <c r="H132" s="6">
        <v>9305777</v>
      </c>
      <c r="I132" s="6">
        <f t="shared" si="9"/>
        <v>90125132</v>
      </c>
      <c r="J132" s="18">
        <f t="shared" si="10"/>
        <v>88.421950938168948</v>
      </c>
      <c r="K132" s="18">
        <f t="shared" si="11"/>
        <v>11.578049061831056</v>
      </c>
      <c r="L132" s="18">
        <f t="shared" ref="L132:L195" si="12">ROUND(+H132/I132*100,2)</f>
        <v>10.33</v>
      </c>
    </row>
    <row r="133" spans="1:12">
      <c r="A133" s="17" t="s">
        <v>283</v>
      </c>
      <c r="B133" s="5" t="s">
        <v>284</v>
      </c>
      <c r="C133" s="5" t="s">
        <v>11</v>
      </c>
      <c r="D133" s="6">
        <v>6289130546</v>
      </c>
      <c r="E133" s="6">
        <v>0</v>
      </c>
      <c r="F133" s="6">
        <v>535949214</v>
      </c>
      <c r="G133" s="6">
        <v>168725700</v>
      </c>
      <c r="H133" s="6">
        <v>103779490</v>
      </c>
      <c r="I133" s="6">
        <f t="shared" si="9"/>
        <v>7097584950</v>
      </c>
      <c r="J133" s="18">
        <f t="shared" si="10"/>
        <v>88.609443779887414</v>
      </c>
      <c r="K133" s="18">
        <f t="shared" si="11"/>
        <v>11.39055622011259</v>
      </c>
      <c r="L133" s="18">
        <f t="shared" si="12"/>
        <v>1.46</v>
      </c>
    </row>
    <row r="134" spans="1:12" hidden="1">
      <c r="A134" s="17" t="s">
        <v>285</v>
      </c>
      <c r="B134" s="5" t="s">
        <v>286</v>
      </c>
      <c r="C134" s="5" t="s">
        <v>20</v>
      </c>
      <c r="D134" s="6">
        <v>249480293</v>
      </c>
      <c r="E134" s="6">
        <v>0</v>
      </c>
      <c r="F134" s="6">
        <v>23710524</v>
      </c>
      <c r="G134" s="6">
        <v>5359200</v>
      </c>
      <c r="H134" s="6">
        <v>31091877</v>
      </c>
      <c r="I134" s="6">
        <f t="shared" si="9"/>
        <v>309641894</v>
      </c>
      <c r="J134" s="18">
        <f t="shared" si="10"/>
        <v>80.57058745416407</v>
      </c>
      <c r="K134" s="18">
        <f t="shared" si="11"/>
        <v>19.429412545835934</v>
      </c>
      <c r="L134" s="18">
        <f t="shared" si="12"/>
        <v>10.039999999999999</v>
      </c>
    </row>
    <row r="135" spans="1:12" hidden="1">
      <c r="A135" s="17" t="s">
        <v>287</v>
      </c>
      <c r="B135" s="5" t="s">
        <v>288</v>
      </c>
      <c r="C135" s="5" t="s">
        <v>54</v>
      </c>
      <c r="D135" s="6">
        <v>1122574810</v>
      </c>
      <c r="E135" s="6">
        <v>0</v>
      </c>
      <c r="F135" s="6">
        <v>80789690</v>
      </c>
      <c r="G135" s="6">
        <v>52485800</v>
      </c>
      <c r="H135" s="6">
        <v>37410779</v>
      </c>
      <c r="I135" s="6">
        <f t="shared" si="9"/>
        <v>1293261079</v>
      </c>
      <c r="J135" s="18">
        <f t="shared" si="10"/>
        <v>86.801870730387918</v>
      </c>
      <c r="K135" s="18">
        <f t="shared" si="11"/>
        <v>13.19812926961208</v>
      </c>
      <c r="L135" s="18">
        <f t="shared" si="12"/>
        <v>2.89</v>
      </c>
    </row>
    <row r="136" spans="1:12" hidden="1">
      <c r="A136" s="17" t="s">
        <v>289</v>
      </c>
      <c r="B136" s="5" t="s">
        <v>290</v>
      </c>
      <c r="C136" s="5" t="s">
        <v>38</v>
      </c>
      <c r="D136" s="6">
        <v>2223638068</v>
      </c>
      <c r="E136" s="6">
        <v>0</v>
      </c>
      <c r="F136" s="6">
        <v>74860502</v>
      </c>
      <c r="G136" s="6">
        <v>26360500</v>
      </c>
      <c r="H136" s="6">
        <v>36359550</v>
      </c>
      <c r="I136" s="6">
        <f t="shared" si="9"/>
        <v>2361218620</v>
      </c>
      <c r="J136" s="18">
        <f t="shared" si="10"/>
        <v>94.173324281171389</v>
      </c>
      <c r="K136" s="18">
        <f t="shared" si="11"/>
        <v>5.8266757188286107</v>
      </c>
      <c r="L136" s="18">
        <f t="shared" si="12"/>
        <v>1.54</v>
      </c>
    </row>
    <row r="137" spans="1:12" hidden="1">
      <c r="A137" s="17" t="s">
        <v>291</v>
      </c>
      <c r="B137" s="5" t="s">
        <v>292</v>
      </c>
      <c r="C137" s="5" t="s">
        <v>23</v>
      </c>
      <c r="D137" s="6">
        <v>314061892</v>
      </c>
      <c r="E137" s="6">
        <v>0</v>
      </c>
      <c r="F137" s="6">
        <v>5134708</v>
      </c>
      <c r="G137" s="6">
        <v>700600</v>
      </c>
      <c r="H137" s="6">
        <v>9212678</v>
      </c>
      <c r="I137" s="6">
        <f t="shared" si="9"/>
        <v>329109878</v>
      </c>
      <c r="J137" s="18">
        <f t="shared" si="10"/>
        <v>95.427671119613137</v>
      </c>
      <c r="K137" s="18">
        <f t="shared" si="11"/>
        <v>4.5723288803868716</v>
      </c>
      <c r="L137" s="18">
        <f t="shared" si="12"/>
        <v>2.8</v>
      </c>
    </row>
    <row r="138" spans="1:12" hidden="1">
      <c r="A138" s="17" t="s">
        <v>293</v>
      </c>
      <c r="B138" s="5" t="s">
        <v>294</v>
      </c>
      <c r="C138" s="5" t="s">
        <v>14</v>
      </c>
      <c r="D138" s="6">
        <v>2222844659</v>
      </c>
      <c r="E138" s="6">
        <v>0</v>
      </c>
      <c r="F138" s="6">
        <v>73688273</v>
      </c>
      <c r="G138" s="6">
        <v>179568495</v>
      </c>
      <c r="H138" s="6">
        <v>65751900</v>
      </c>
      <c r="I138" s="6">
        <f t="shared" si="9"/>
        <v>2541853327</v>
      </c>
      <c r="J138" s="18">
        <f t="shared" si="10"/>
        <v>87.449760983002619</v>
      </c>
      <c r="K138" s="18">
        <f t="shared" si="11"/>
        <v>12.550239016997381</v>
      </c>
      <c r="L138" s="18">
        <f t="shared" si="12"/>
        <v>2.59</v>
      </c>
    </row>
    <row r="139" spans="1:12" hidden="1">
      <c r="A139" s="17" t="s">
        <v>295</v>
      </c>
      <c r="B139" s="5" t="s">
        <v>296</v>
      </c>
      <c r="C139" s="5" t="s">
        <v>23</v>
      </c>
      <c r="D139" s="6">
        <v>1558797421</v>
      </c>
      <c r="E139" s="6">
        <v>0</v>
      </c>
      <c r="F139" s="6">
        <v>479667113</v>
      </c>
      <c r="G139" s="6">
        <v>78012114</v>
      </c>
      <c r="H139" s="6">
        <v>40273989</v>
      </c>
      <c r="I139" s="6">
        <f t="shared" si="9"/>
        <v>2156750637</v>
      </c>
      <c r="J139" s="18">
        <f t="shared" si="10"/>
        <v>72.275273471960503</v>
      </c>
      <c r="K139" s="18">
        <f t="shared" si="11"/>
        <v>27.724726528039508</v>
      </c>
      <c r="L139" s="18">
        <f t="shared" si="12"/>
        <v>1.87</v>
      </c>
    </row>
    <row r="140" spans="1:12" hidden="1">
      <c r="A140" s="17" t="s">
        <v>297</v>
      </c>
      <c r="B140" s="5" t="s">
        <v>298</v>
      </c>
      <c r="C140" s="5" t="s">
        <v>38</v>
      </c>
      <c r="D140" s="6">
        <v>668638490</v>
      </c>
      <c r="E140" s="6">
        <v>0</v>
      </c>
      <c r="F140" s="6">
        <v>42479854</v>
      </c>
      <c r="G140" s="6">
        <v>29994100</v>
      </c>
      <c r="H140" s="6">
        <v>18968480</v>
      </c>
      <c r="I140" s="6">
        <f t="shared" si="9"/>
        <v>760080924</v>
      </c>
      <c r="J140" s="18">
        <f t="shared" si="10"/>
        <v>87.969381797036135</v>
      </c>
      <c r="K140" s="18">
        <f t="shared" si="11"/>
        <v>12.030618202963874</v>
      </c>
      <c r="L140" s="18">
        <f t="shared" si="12"/>
        <v>2.5</v>
      </c>
    </row>
    <row r="141" spans="1:12" hidden="1">
      <c r="A141" s="17" t="s">
        <v>299</v>
      </c>
      <c r="B141" s="5" t="s">
        <v>300</v>
      </c>
      <c r="C141" s="5" t="s">
        <v>14</v>
      </c>
      <c r="D141" s="6">
        <v>3331309285</v>
      </c>
      <c r="E141" s="6">
        <v>148000</v>
      </c>
      <c r="F141" s="6">
        <v>155753040</v>
      </c>
      <c r="G141" s="6">
        <v>314308945</v>
      </c>
      <c r="H141" s="6">
        <v>180150790</v>
      </c>
      <c r="I141" s="6">
        <f t="shared" si="9"/>
        <v>3981670060</v>
      </c>
      <c r="J141" s="18">
        <f t="shared" si="10"/>
        <v>83.669847948174791</v>
      </c>
      <c r="K141" s="18">
        <f t="shared" si="11"/>
        <v>16.330152051825209</v>
      </c>
      <c r="L141" s="18">
        <f t="shared" si="12"/>
        <v>4.5199999999999996</v>
      </c>
    </row>
    <row r="142" spans="1:12" hidden="1">
      <c r="A142" s="17" t="s">
        <v>301</v>
      </c>
      <c r="B142" s="5" t="s">
        <v>302</v>
      </c>
      <c r="C142" s="5" t="s">
        <v>38</v>
      </c>
      <c r="D142" s="6">
        <v>438238780</v>
      </c>
      <c r="E142" s="6">
        <v>0</v>
      </c>
      <c r="F142" s="6">
        <v>11835933</v>
      </c>
      <c r="G142" s="6">
        <v>5432600</v>
      </c>
      <c r="H142" s="6">
        <v>12898467</v>
      </c>
      <c r="I142" s="6">
        <f t="shared" si="9"/>
        <v>468405780</v>
      </c>
      <c r="J142" s="18">
        <f t="shared" si="10"/>
        <v>93.55964394803155</v>
      </c>
      <c r="K142" s="18">
        <f t="shared" si="11"/>
        <v>6.4403560519684451</v>
      </c>
      <c r="L142" s="18">
        <f t="shared" si="12"/>
        <v>2.75</v>
      </c>
    </row>
    <row r="143" spans="1:12" hidden="1">
      <c r="A143" s="17" t="s">
        <v>303</v>
      </c>
      <c r="B143" s="5" t="s">
        <v>304</v>
      </c>
      <c r="C143" s="5" t="s">
        <v>14</v>
      </c>
      <c r="D143" s="6">
        <v>2349326379</v>
      </c>
      <c r="E143" s="6">
        <v>0</v>
      </c>
      <c r="F143" s="6">
        <v>187518221</v>
      </c>
      <c r="G143" s="6">
        <v>157320100</v>
      </c>
      <c r="H143" s="6">
        <v>50358800</v>
      </c>
      <c r="I143" s="6">
        <f t="shared" si="9"/>
        <v>2744523500</v>
      </c>
      <c r="J143" s="18">
        <f t="shared" si="10"/>
        <v>85.600519689483434</v>
      </c>
      <c r="K143" s="18">
        <f t="shared" si="11"/>
        <v>14.399480310516561</v>
      </c>
      <c r="L143" s="18">
        <f t="shared" si="12"/>
        <v>1.83</v>
      </c>
    </row>
    <row r="144" spans="1:12">
      <c r="A144" s="17" t="s">
        <v>305</v>
      </c>
      <c r="B144" s="5" t="s">
        <v>306</v>
      </c>
      <c r="C144" s="5" t="s">
        <v>11</v>
      </c>
      <c r="D144" s="6">
        <v>2151145314</v>
      </c>
      <c r="E144" s="6">
        <v>0</v>
      </c>
      <c r="F144" s="6">
        <v>61588286</v>
      </c>
      <c r="G144" s="6">
        <v>0</v>
      </c>
      <c r="H144" s="6">
        <v>34150130</v>
      </c>
      <c r="I144" s="6">
        <f t="shared" si="9"/>
        <v>2246883730</v>
      </c>
      <c r="J144" s="18">
        <f t="shared" si="10"/>
        <v>95.739057846130734</v>
      </c>
      <c r="K144" s="18">
        <f t="shared" si="11"/>
        <v>4.2609421538692613</v>
      </c>
      <c r="L144" s="18">
        <f t="shared" si="12"/>
        <v>1.52</v>
      </c>
    </row>
    <row r="145" spans="1:12" hidden="1">
      <c r="A145" s="17" t="s">
        <v>307</v>
      </c>
      <c r="B145" s="5" t="s">
        <v>308</v>
      </c>
      <c r="C145" s="5" t="s">
        <v>31</v>
      </c>
      <c r="D145" s="6">
        <v>174423365</v>
      </c>
      <c r="E145" s="6">
        <v>0</v>
      </c>
      <c r="F145" s="6">
        <v>4926173</v>
      </c>
      <c r="G145" s="6">
        <v>1273300</v>
      </c>
      <c r="H145" s="6">
        <v>5221823</v>
      </c>
      <c r="I145" s="6">
        <f t="shared" si="9"/>
        <v>185844661</v>
      </c>
      <c r="J145" s="18">
        <f t="shared" si="10"/>
        <v>93.854385733470167</v>
      </c>
      <c r="K145" s="18">
        <f t="shared" si="11"/>
        <v>6.1456142665298312</v>
      </c>
      <c r="L145" s="18">
        <f t="shared" si="12"/>
        <v>2.81</v>
      </c>
    </row>
    <row r="146" spans="1:12" hidden="1">
      <c r="A146" s="17" t="s">
        <v>309</v>
      </c>
      <c r="B146" s="5" t="s">
        <v>310</v>
      </c>
      <c r="C146" s="5" t="s">
        <v>28</v>
      </c>
      <c r="D146" s="6">
        <v>2653104629</v>
      </c>
      <c r="E146" s="6">
        <v>0</v>
      </c>
      <c r="F146" s="6">
        <v>130676442</v>
      </c>
      <c r="G146" s="6">
        <v>137744570</v>
      </c>
      <c r="H146" s="6">
        <v>30586990</v>
      </c>
      <c r="I146" s="6">
        <f t="shared" si="9"/>
        <v>2952112631</v>
      </c>
      <c r="J146" s="18">
        <f t="shared" si="10"/>
        <v>89.871389090642054</v>
      </c>
      <c r="K146" s="18">
        <f t="shared" si="11"/>
        <v>10.128610909357951</v>
      </c>
      <c r="L146" s="18">
        <f t="shared" si="12"/>
        <v>1.04</v>
      </c>
    </row>
    <row r="147" spans="1:12">
      <c r="A147" s="17" t="s">
        <v>311</v>
      </c>
      <c r="B147" s="5" t="s">
        <v>312</v>
      </c>
      <c r="C147" s="5" t="s">
        <v>11</v>
      </c>
      <c r="D147" s="6">
        <v>1840313199</v>
      </c>
      <c r="E147" s="6">
        <v>0</v>
      </c>
      <c r="F147" s="6">
        <v>178252621</v>
      </c>
      <c r="G147" s="6">
        <v>19476700</v>
      </c>
      <c r="H147" s="6">
        <v>61063680</v>
      </c>
      <c r="I147" s="6">
        <f t="shared" si="9"/>
        <v>2099106200</v>
      </c>
      <c r="J147" s="18">
        <f t="shared" si="10"/>
        <v>87.671276422317263</v>
      </c>
      <c r="K147" s="18">
        <f t="shared" si="11"/>
        <v>12.32872357768273</v>
      </c>
      <c r="L147" s="18">
        <f t="shared" si="12"/>
        <v>2.91</v>
      </c>
    </row>
    <row r="148" spans="1:12">
      <c r="A148" s="17" t="s">
        <v>313</v>
      </c>
      <c r="B148" s="5" t="s">
        <v>314</v>
      </c>
      <c r="C148" s="5" t="s">
        <v>11</v>
      </c>
      <c r="D148" s="6">
        <v>1518172380</v>
      </c>
      <c r="E148" s="6">
        <v>0</v>
      </c>
      <c r="F148" s="6">
        <v>127131690</v>
      </c>
      <c r="G148" s="6">
        <v>84181600</v>
      </c>
      <c r="H148" s="6">
        <v>20170285</v>
      </c>
      <c r="I148" s="6">
        <f t="shared" si="9"/>
        <v>1749655955</v>
      </c>
      <c r="J148" s="18">
        <f t="shared" si="10"/>
        <v>86.769766116676351</v>
      </c>
      <c r="K148" s="18">
        <f t="shared" si="11"/>
        <v>13.230233883323649</v>
      </c>
      <c r="L148" s="18">
        <f t="shared" si="12"/>
        <v>1.1499999999999999</v>
      </c>
    </row>
    <row r="149" spans="1:12" hidden="1">
      <c r="A149" s="17" t="s">
        <v>315</v>
      </c>
      <c r="B149" s="5" t="s">
        <v>316</v>
      </c>
      <c r="C149" s="5" t="s">
        <v>38</v>
      </c>
      <c r="D149" s="6">
        <v>818349502</v>
      </c>
      <c r="E149" s="6">
        <v>0</v>
      </c>
      <c r="F149" s="6">
        <v>68288030</v>
      </c>
      <c r="G149" s="6">
        <v>35647644</v>
      </c>
      <c r="H149" s="6">
        <v>27209100</v>
      </c>
      <c r="I149" s="6">
        <f t="shared" si="9"/>
        <v>949494276</v>
      </c>
      <c r="J149" s="18">
        <f t="shared" si="10"/>
        <v>86.18793421773087</v>
      </c>
      <c r="K149" s="18">
        <f t="shared" si="11"/>
        <v>13.812065782269128</v>
      </c>
      <c r="L149" s="18">
        <f t="shared" si="12"/>
        <v>2.87</v>
      </c>
    </row>
    <row r="150" spans="1:12" hidden="1">
      <c r="A150" s="17" t="s">
        <v>317</v>
      </c>
      <c r="B150" s="5" t="s">
        <v>318</v>
      </c>
      <c r="C150" s="5" t="s">
        <v>20</v>
      </c>
      <c r="D150" s="6">
        <v>325689092</v>
      </c>
      <c r="E150" s="6">
        <v>0</v>
      </c>
      <c r="F150" s="6">
        <v>50490004</v>
      </c>
      <c r="G150" s="6">
        <v>5466340</v>
      </c>
      <c r="H150" s="6">
        <v>11853243</v>
      </c>
      <c r="I150" s="6">
        <f t="shared" si="9"/>
        <v>393498679</v>
      </c>
      <c r="J150" s="18">
        <f t="shared" si="10"/>
        <v>82.767518515608543</v>
      </c>
      <c r="K150" s="18">
        <f t="shared" si="11"/>
        <v>17.232481484391464</v>
      </c>
      <c r="L150" s="18">
        <f t="shared" si="12"/>
        <v>3.01</v>
      </c>
    </row>
    <row r="151" spans="1:12" hidden="1">
      <c r="A151" s="17" t="s">
        <v>319</v>
      </c>
      <c r="B151" s="5" t="s">
        <v>320</v>
      </c>
      <c r="C151" s="5" t="s">
        <v>28</v>
      </c>
      <c r="D151" s="6">
        <v>3414961004</v>
      </c>
      <c r="E151" s="6">
        <v>0</v>
      </c>
      <c r="F151" s="6">
        <v>362786435</v>
      </c>
      <c r="G151" s="6">
        <v>247713153</v>
      </c>
      <c r="H151" s="6">
        <v>194571550</v>
      </c>
      <c r="I151" s="6">
        <f t="shared" si="9"/>
        <v>4220032142</v>
      </c>
      <c r="J151" s="18">
        <f t="shared" si="10"/>
        <v>80.922630185976445</v>
      </c>
      <c r="K151" s="18">
        <f t="shared" si="11"/>
        <v>19.077369814023566</v>
      </c>
      <c r="L151" s="18">
        <f t="shared" si="12"/>
        <v>4.6100000000000003</v>
      </c>
    </row>
    <row r="152" spans="1:12" hidden="1">
      <c r="A152" s="17" t="s">
        <v>321</v>
      </c>
      <c r="B152" s="5" t="s">
        <v>322</v>
      </c>
      <c r="C152" s="5" t="s">
        <v>20</v>
      </c>
      <c r="D152" s="6">
        <v>641892577</v>
      </c>
      <c r="E152" s="6">
        <v>0</v>
      </c>
      <c r="F152" s="6">
        <v>180396369</v>
      </c>
      <c r="G152" s="6">
        <v>50336586</v>
      </c>
      <c r="H152" s="6">
        <v>65672560</v>
      </c>
      <c r="I152" s="6">
        <f t="shared" si="9"/>
        <v>938298092</v>
      </c>
      <c r="J152" s="18">
        <f t="shared" si="10"/>
        <v>68.410303982585532</v>
      </c>
      <c r="K152" s="18">
        <f t="shared" si="11"/>
        <v>31.589696017414475</v>
      </c>
      <c r="L152" s="18">
        <f t="shared" si="12"/>
        <v>7</v>
      </c>
    </row>
    <row r="153" spans="1:12" hidden="1">
      <c r="A153" s="17" t="s">
        <v>323</v>
      </c>
      <c r="B153" s="5" t="s">
        <v>324</v>
      </c>
      <c r="C153" s="5" t="s">
        <v>38</v>
      </c>
      <c r="D153" s="6">
        <v>913105590</v>
      </c>
      <c r="E153" s="6">
        <v>0</v>
      </c>
      <c r="F153" s="6">
        <v>59321425</v>
      </c>
      <c r="G153" s="6">
        <v>21375584</v>
      </c>
      <c r="H153" s="6">
        <v>35492020</v>
      </c>
      <c r="I153" s="6">
        <f t="shared" si="9"/>
        <v>1029294619</v>
      </c>
      <c r="J153" s="18">
        <f t="shared" si="10"/>
        <v>88.711781169818778</v>
      </c>
      <c r="K153" s="18">
        <f t="shared" si="11"/>
        <v>11.288218830181215</v>
      </c>
      <c r="L153" s="18">
        <f t="shared" si="12"/>
        <v>3.45</v>
      </c>
    </row>
    <row r="154" spans="1:12" hidden="1">
      <c r="A154" s="17" t="s">
        <v>325</v>
      </c>
      <c r="B154" s="5" t="s">
        <v>326</v>
      </c>
      <c r="C154" s="5" t="s">
        <v>20</v>
      </c>
      <c r="D154" s="6">
        <v>1002001406</v>
      </c>
      <c r="E154" s="6">
        <v>0</v>
      </c>
      <c r="F154" s="6">
        <v>202304674</v>
      </c>
      <c r="G154" s="6">
        <v>9401900</v>
      </c>
      <c r="H154" s="6">
        <v>34908480</v>
      </c>
      <c r="I154" s="6">
        <f t="shared" si="9"/>
        <v>1248616460</v>
      </c>
      <c r="J154" s="18">
        <f t="shared" si="10"/>
        <v>80.248934568746606</v>
      </c>
      <c r="K154" s="18">
        <f t="shared" si="11"/>
        <v>19.751065431253405</v>
      </c>
      <c r="L154" s="18">
        <f t="shared" si="12"/>
        <v>2.8</v>
      </c>
    </row>
    <row r="155" spans="1:12" hidden="1">
      <c r="A155" s="17" t="s">
        <v>327</v>
      </c>
      <c r="B155" s="5" t="s">
        <v>328</v>
      </c>
      <c r="C155" s="5" t="s">
        <v>38</v>
      </c>
      <c r="D155" s="6">
        <v>3026215030</v>
      </c>
      <c r="E155" s="6">
        <v>370400</v>
      </c>
      <c r="F155" s="6">
        <v>491783242</v>
      </c>
      <c r="G155" s="6">
        <v>215838880</v>
      </c>
      <c r="H155" s="6">
        <v>152298800</v>
      </c>
      <c r="I155" s="6">
        <f t="shared" si="9"/>
        <v>3886506352</v>
      </c>
      <c r="J155" s="18">
        <f t="shared" si="10"/>
        <v>77.874192292070134</v>
      </c>
      <c r="K155" s="18">
        <f t="shared" si="11"/>
        <v>22.125807707929869</v>
      </c>
      <c r="L155" s="18">
        <f t="shared" si="12"/>
        <v>3.92</v>
      </c>
    </row>
    <row r="156" spans="1:12" hidden="1">
      <c r="A156" s="17" t="s">
        <v>329</v>
      </c>
      <c r="B156" s="5" t="s">
        <v>330</v>
      </c>
      <c r="C156" s="5" t="s">
        <v>43</v>
      </c>
      <c r="D156" s="6">
        <v>242761600</v>
      </c>
      <c r="E156" s="6">
        <v>0</v>
      </c>
      <c r="F156" s="6">
        <v>2178972</v>
      </c>
      <c r="G156" s="6">
        <v>741600</v>
      </c>
      <c r="H156" s="6">
        <v>12798690</v>
      </c>
      <c r="I156" s="6">
        <f t="shared" si="9"/>
        <v>258480862</v>
      </c>
      <c r="J156" s="18">
        <f t="shared" si="10"/>
        <v>93.918597346677061</v>
      </c>
      <c r="K156" s="18">
        <f t="shared" si="11"/>
        <v>6.0814026533229368</v>
      </c>
      <c r="L156" s="18">
        <f t="shared" si="12"/>
        <v>4.95</v>
      </c>
    </row>
    <row r="157" spans="1:12" hidden="1">
      <c r="A157" s="17" t="s">
        <v>331</v>
      </c>
      <c r="B157" s="5" t="s">
        <v>332</v>
      </c>
      <c r="C157" s="5" t="s">
        <v>14</v>
      </c>
      <c r="D157" s="6">
        <v>10570638820</v>
      </c>
      <c r="E157" s="6">
        <v>0</v>
      </c>
      <c r="F157" s="6">
        <v>727265080</v>
      </c>
      <c r="G157" s="6">
        <v>427370345</v>
      </c>
      <c r="H157" s="6">
        <v>197125770</v>
      </c>
      <c r="I157" s="6">
        <f t="shared" si="9"/>
        <v>11922400015</v>
      </c>
      <c r="J157" s="18">
        <f t="shared" si="10"/>
        <v>88.662004350639961</v>
      </c>
      <c r="K157" s="18">
        <f t="shared" si="11"/>
        <v>11.337995649360034</v>
      </c>
      <c r="L157" s="18">
        <f t="shared" si="12"/>
        <v>1.65</v>
      </c>
    </row>
    <row r="158" spans="1:12" hidden="1">
      <c r="A158" s="17" t="s">
        <v>333</v>
      </c>
      <c r="B158" s="5" t="s">
        <v>334</v>
      </c>
      <c r="C158" s="5" t="s">
        <v>43</v>
      </c>
      <c r="D158" s="6">
        <v>82829919</v>
      </c>
      <c r="E158" s="6">
        <v>0</v>
      </c>
      <c r="F158" s="6">
        <v>1355211</v>
      </c>
      <c r="G158" s="6">
        <v>229100</v>
      </c>
      <c r="H158" s="6">
        <v>2426054</v>
      </c>
      <c r="I158" s="6">
        <f t="shared" si="9"/>
        <v>86840284</v>
      </c>
      <c r="J158" s="18">
        <f t="shared" si="10"/>
        <v>95.381907088189621</v>
      </c>
      <c r="K158" s="18">
        <f t="shared" si="11"/>
        <v>4.6180929118103755</v>
      </c>
      <c r="L158" s="18">
        <f t="shared" si="12"/>
        <v>2.79</v>
      </c>
    </row>
    <row r="159" spans="1:12" hidden="1">
      <c r="A159" s="17" t="s">
        <v>335</v>
      </c>
      <c r="B159" s="5" t="s">
        <v>336</v>
      </c>
      <c r="C159" s="5" t="s">
        <v>14</v>
      </c>
      <c r="D159" s="6">
        <v>2042187900</v>
      </c>
      <c r="E159" s="6">
        <v>0</v>
      </c>
      <c r="F159" s="6">
        <v>36505608</v>
      </c>
      <c r="G159" s="6">
        <v>2650814</v>
      </c>
      <c r="H159" s="6">
        <v>34261850</v>
      </c>
      <c r="I159" s="6">
        <f t="shared" si="9"/>
        <v>2115606172</v>
      </c>
      <c r="J159" s="18">
        <f t="shared" si="10"/>
        <v>96.529681517680871</v>
      </c>
      <c r="K159" s="18">
        <f t="shared" si="11"/>
        <v>3.4703184823191187</v>
      </c>
      <c r="L159" s="18">
        <f t="shared" si="12"/>
        <v>1.62</v>
      </c>
    </row>
    <row r="160" spans="1:12" hidden="1">
      <c r="A160" s="17" t="s">
        <v>337</v>
      </c>
      <c r="B160" s="5" t="s">
        <v>338</v>
      </c>
      <c r="C160" s="5" t="s">
        <v>14</v>
      </c>
      <c r="D160" s="6">
        <v>1500388264</v>
      </c>
      <c r="E160" s="6">
        <v>0</v>
      </c>
      <c r="F160" s="6">
        <v>138111481</v>
      </c>
      <c r="G160" s="6">
        <v>225638900</v>
      </c>
      <c r="H160" s="6">
        <v>61389570</v>
      </c>
      <c r="I160" s="6">
        <f t="shared" si="9"/>
        <v>1925528215</v>
      </c>
      <c r="J160" s="18">
        <f t="shared" si="10"/>
        <v>77.920866197226829</v>
      </c>
      <c r="K160" s="18">
        <f t="shared" si="11"/>
        <v>22.079133802773178</v>
      </c>
      <c r="L160" s="18">
        <f t="shared" si="12"/>
        <v>3.19</v>
      </c>
    </row>
    <row r="161" spans="1:12" hidden="1">
      <c r="A161" s="17" t="s">
        <v>339</v>
      </c>
      <c r="B161" s="5" t="s">
        <v>340</v>
      </c>
      <c r="C161" s="5" t="s">
        <v>23</v>
      </c>
      <c r="D161" s="6">
        <v>2055863900</v>
      </c>
      <c r="E161" s="6">
        <v>0</v>
      </c>
      <c r="F161" s="6">
        <v>79663400</v>
      </c>
      <c r="G161" s="6">
        <v>4026200</v>
      </c>
      <c r="H161" s="6">
        <v>42536005</v>
      </c>
      <c r="I161" s="6">
        <f t="shared" si="9"/>
        <v>2182089505</v>
      </c>
      <c r="J161" s="18">
        <f t="shared" si="10"/>
        <v>94.215379125798052</v>
      </c>
      <c r="K161" s="18">
        <f t="shared" si="11"/>
        <v>5.7846208742019494</v>
      </c>
      <c r="L161" s="18">
        <f t="shared" si="12"/>
        <v>1.95</v>
      </c>
    </row>
    <row r="162" spans="1:12" hidden="1">
      <c r="A162" s="17" t="s">
        <v>341</v>
      </c>
      <c r="B162" s="5" t="s">
        <v>342</v>
      </c>
      <c r="C162" s="5" t="s">
        <v>14</v>
      </c>
      <c r="D162" s="6">
        <v>6893732383</v>
      </c>
      <c r="E162" s="6">
        <v>0</v>
      </c>
      <c r="F162" s="6">
        <v>605841004</v>
      </c>
      <c r="G162" s="6">
        <v>366526190</v>
      </c>
      <c r="H162" s="6">
        <v>321714823</v>
      </c>
      <c r="I162" s="6">
        <f t="shared" si="9"/>
        <v>8187814400</v>
      </c>
      <c r="J162" s="18">
        <f t="shared" si="10"/>
        <v>84.195025024016175</v>
      </c>
      <c r="K162" s="18">
        <f t="shared" si="11"/>
        <v>15.804974975983823</v>
      </c>
      <c r="L162" s="18">
        <f t="shared" si="12"/>
        <v>3.93</v>
      </c>
    </row>
    <row r="163" spans="1:12" hidden="1">
      <c r="A163" s="17" t="s">
        <v>343</v>
      </c>
      <c r="B163" s="5" t="s">
        <v>344</v>
      </c>
      <c r="C163" s="5" t="s">
        <v>23</v>
      </c>
      <c r="D163" s="6">
        <v>1653315690</v>
      </c>
      <c r="E163" s="6">
        <v>0</v>
      </c>
      <c r="F163" s="6">
        <v>164827660</v>
      </c>
      <c r="G163" s="6">
        <v>57484900</v>
      </c>
      <c r="H163" s="6">
        <v>202830900</v>
      </c>
      <c r="I163" s="6">
        <f t="shared" si="9"/>
        <v>2078459150</v>
      </c>
      <c r="J163" s="18">
        <f t="shared" si="10"/>
        <v>79.54525784160829</v>
      </c>
      <c r="K163" s="18">
        <f t="shared" si="11"/>
        <v>20.45474215839171</v>
      </c>
      <c r="L163" s="18">
        <f t="shared" si="12"/>
        <v>9.76</v>
      </c>
    </row>
    <row r="164" spans="1:12" hidden="1">
      <c r="A164" s="17" t="s">
        <v>345</v>
      </c>
      <c r="B164" s="5" t="s">
        <v>346</v>
      </c>
      <c r="C164" s="5" t="s">
        <v>38</v>
      </c>
      <c r="D164" s="6">
        <v>1304701251</v>
      </c>
      <c r="E164" s="6">
        <v>0</v>
      </c>
      <c r="F164" s="6">
        <v>75054946</v>
      </c>
      <c r="G164" s="6">
        <v>23722400</v>
      </c>
      <c r="H164" s="6">
        <v>38770080</v>
      </c>
      <c r="I164" s="6">
        <f t="shared" si="9"/>
        <v>1442248677</v>
      </c>
      <c r="J164" s="18">
        <f t="shared" si="10"/>
        <v>90.46298823541926</v>
      </c>
      <c r="K164" s="18">
        <f t="shared" si="11"/>
        <v>9.5370117645807344</v>
      </c>
      <c r="L164" s="18">
        <f t="shared" si="12"/>
        <v>2.69</v>
      </c>
    </row>
    <row r="165" spans="1:12" hidden="1">
      <c r="A165" s="17" t="s">
        <v>347</v>
      </c>
      <c r="B165" s="5" t="s">
        <v>348</v>
      </c>
      <c r="C165" s="5" t="s">
        <v>28</v>
      </c>
      <c r="D165" s="6">
        <v>7397015205</v>
      </c>
      <c r="E165" s="6">
        <v>0</v>
      </c>
      <c r="F165" s="6">
        <v>538855074</v>
      </c>
      <c r="G165" s="6">
        <v>145404100</v>
      </c>
      <c r="H165" s="6">
        <v>237302630</v>
      </c>
      <c r="I165" s="6">
        <f t="shared" si="9"/>
        <v>8318577009</v>
      </c>
      <c r="J165" s="18">
        <f t="shared" si="10"/>
        <v>88.921641249423459</v>
      </c>
      <c r="K165" s="18">
        <f t="shared" si="11"/>
        <v>11.078358750576543</v>
      </c>
      <c r="L165" s="18">
        <f t="shared" si="12"/>
        <v>2.85</v>
      </c>
    </row>
    <row r="166" spans="1:12" hidden="1">
      <c r="A166" s="17" t="s">
        <v>349</v>
      </c>
      <c r="B166" s="5" t="s">
        <v>350</v>
      </c>
      <c r="C166" s="5" t="s">
        <v>28</v>
      </c>
      <c r="D166" s="6">
        <v>2680991049</v>
      </c>
      <c r="E166" s="6">
        <v>0</v>
      </c>
      <c r="F166" s="6">
        <v>379807443</v>
      </c>
      <c r="G166" s="6">
        <v>20346800</v>
      </c>
      <c r="H166" s="6">
        <v>38311769</v>
      </c>
      <c r="I166" s="6">
        <f t="shared" si="9"/>
        <v>3119457061</v>
      </c>
      <c r="J166" s="18">
        <f t="shared" si="10"/>
        <v>85.944156196865833</v>
      </c>
      <c r="K166" s="18">
        <f t="shared" si="11"/>
        <v>14.055843803134177</v>
      </c>
      <c r="L166" s="18">
        <f t="shared" si="12"/>
        <v>1.23</v>
      </c>
    </row>
    <row r="167" spans="1:12" hidden="1">
      <c r="A167" s="17" t="s">
        <v>351</v>
      </c>
      <c r="B167" s="5" t="s">
        <v>352</v>
      </c>
      <c r="C167" s="5" t="s">
        <v>14</v>
      </c>
      <c r="D167" s="6">
        <v>6813122365</v>
      </c>
      <c r="E167" s="6">
        <v>0</v>
      </c>
      <c r="F167" s="6">
        <v>523704024</v>
      </c>
      <c r="G167" s="6">
        <v>205586735</v>
      </c>
      <c r="H167" s="6">
        <v>151042980</v>
      </c>
      <c r="I167" s="6">
        <f t="shared" si="9"/>
        <v>7693456104</v>
      </c>
      <c r="J167" s="18">
        <f t="shared" si="10"/>
        <v>88.557369703555011</v>
      </c>
      <c r="K167" s="18">
        <f t="shared" si="11"/>
        <v>11.442630296444985</v>
      </c>
      <c r="L167" s="18">
        <f t="shared" si="12"/>
        <v>1.96</v>
      </c>
    </row>
    <row r="168" spans="1:12" hidden="1">
      <c r="A168" s="17" t="s">
        <v>353</v>
      </c>
      <c r="B168" s="5" t="s">
        <v>354</v>
      </c>
      <c r="C168" s="5" t="s">
        <v>28</v>
      </c>
      <c r="D168" s="6">
        <v>2279712840</v>
      </c>
      <c r="E168" s="6">
        <v>0</v>
      </c>
      <c r="F168" s="6">
        <v>101712296</v>
      </c>
      <c r="G168" s="6">
        <v>7046900</v>
      </c>
      <c r="H168" s="6">
        <v>54994520</v>
      </c>
      <c r="I168" s="6">
        <f t="shared" si="9"/>
        <v>2443466556</v>
      </c>
      <c r="J168" s="18">
        <f t="shared" si="10"/>
        <v>93.298303363395817</v>
      </c>
      <c r="K168" s="18">
        <f t="shared" si="11"/>
        <v>6.7016966366041801</v>
      </c>
      <c r="L168" s="18">
        <f t="shared" si="12"/>
        <v>2.25</v>
      </c>
    </row>
    <row r="169" spans="1:12" hidden="1">
      <c r="A169" s="17" t="s">
        <v>355</v>
      </c>
      <c r="B169" s="5" t="s">
        <v>356</v>
      </c>
      <c r="C169" s="5" t="s">
        <v>17</v>
      </c>
      <c r="D169" s="6">
        <v>2979877189</v>
      </c>
      <c r="E169" s="6">
        <v>0</v>
      </c>
      <c r="F169" s="6">
        <v>298804463</v>
      </c>
      <c r="G169" s="6">
        <v>446673100</v>
      </c>
      <c r="H169" s="6">
        <v>137946450</v>
      </c>
      <c r="I169" s="6">
        <f t="shared" si="9"/>
        <v>3863301202</v>
      </c>
      <c r="J169" s="18">
        <f t="shared" si="10"/>
        <v>77.132924232191414</v>
      </c>
      <c r="K169" s="18">
        <f t="shared" si="11"/>
        <v>22.86707576780859</v>
      </c>
      <c r="L169" s="18">
        <f t="shared" si="12"/>
        <v>3.57</v>
      </c>
    </row>
    <row r="170" spans="1:12" hidden="1">
      <c r="A170" s="17" t="s">
        <v>357</v>
      </c>
      <c r="B170" s="5" t="s">
        <v>358</v>
      </c>
      <c r="C170" s="5" t="s">
        <v>28</v>
      </c>
      <c r="D170" s="6">
        <v>5986503712</v>
      </c>
      <c r="E170" s="6">
        <v>0</v>
      </c>
      <c r="F170" s="6">
        <v>238506055</v>
      </c>
      <c r="G170" s="6">
        <v>16088200</v>
      </c>
      <c r="H170" s="6">
        <v>74471080</v>
      </c>
      <c r="I170" s="6">
        <f t="shared" si="9"/>
        <v>6315569047</v>
      </c>
      <c r="J170" s="18">
        <f t="shared" si="10"/>
        <v>94.78961701548792</v>
      </c>
      <c r="K170" s="18">
        <f t="shared" si="11"/>
        <v>5.2103829845120844</v>
      </c>
      <c r="L170" s="18">
        <f t="shared" si="12"/>
        <v>1.18</v>
      </c>
    </row>
    <row r="171" spans="1:12">
      <c r="A171" s="17" t="s">
        <v>359</v>
      </c>
      <c r="B171" s="5" t="s">
        <v>360</v>
      </c>
      <c r="C171" s="5" t="s">
        <v>11</v>
      </c>
      <c r="D171" s="6">
        <v>1601173370</v>
      </c>
      <c r="E171" s="6">
        <v>0</v>
      </c>
      <c r="F171" s="6">
        <v>74543830</v>
      </c>
      <c r="G171" s="6">
        <v>16782700</v>
      </c>
      <c r="H171" s="6">
        <v>34025854</v>
      </c>
      <c r="I171" s="6">
        <f t="shared" si="9"/>
        <v>1726525754</v>
      </c>
      <c r="J171" s="18">
        <f t="shared" si="10"/>
        <v>92.739616903507823</v>
      </c>
      <c r="K171" s="18">
        <f t="shared" si="11"/>
        <v>7.2603830964921707</v>
      </c>
      <c r="L171" s="18">
        <f t="shared" si="12"/>
        <v>1.97</v>
      </c>
    </row>
    <row r="172" spans="1:12" hidden="1">
      <c r="A172" s="17" t="s">
        <v>361</v>
      </c>
      <c r="B172" s="5" t="s">
        <v>362</v>
      </c>
      <c r="C172" s="5" t="s">
        <v>14</v>
      </c>
      <c r="D172" s="6">
        <v>4109940820</v>
      </c>
      <c r="E172" s="6">
        <v>0</v>
      </c>
      <c r="F172" s="6">
        <v>1066120892</v>
      </c>
      <c r="G172" s="6">
        <v>508233757</v>
      </c>
      <c r="H172" s="6">
        <v>276787640</v>
      </c>
      <c r="I172" s="6">
        <f t="shared" si="9"/>
        <v>5961083109</v>
      </c>
      <c r="J172" s="18">
        <f t="shared" si="10"/>
        <v>68.94620901686207</v>
      </c>
      <c r="K172" s="18">
        <f t="shared" si="11"/>
        <v>31.053790983137926</v>
      </c>
      <c r="L172" s="18">
        <f t="shared" si="12"/>
        <v>4.6399999999999997</v>
      </c>
    </row>
    <row r="173" spans="1:12">
      <c r="A173" s="17" t="s">
        <v>363</v>
      </c>
      <c r="B173" s="5" t="s">
        <v>364</v>
      </c>
      <c r="C173" s="5" t="s">
        <v>11</v>
      </c>
      <c r="D173" s="6">
        <v>4614957213</v>
      </c>
      <c r="E173" s="6">
        <v>0</v>
      </c>
      <c r="F173" s="6">
        <v>249288305</v>
      </c>
      <c r="G173" s="6">
        <v>56720400</v>
      </c>
      <c r="H173" s="6">
        <v>79584170</v>
      </c>
      <c r="I173" s="6">
        <f t="shared" si="9"/>
        <v>5000550088</v>
      </c>
      <c r="J173" s="18">
        <f t="shared" si="10"/>
        <v>92.288990846720623</v>
      </c>
      <c r="K173" s="18">
        <f t="shared" si="11"/>
        <v>7.7110091532793783</v>
      </c>
      <c r="L173" s="18">
        <f t="shared" si="12"/>
        <v>1.59</v>
      </c>
    </row>
    <row r="174" spans="1:12" hidden="1">
      <c r="A174" s="17" t="s">
        <v>365</v>
      </c>
      <c r="B174" s="5" t="s">
        <v>366</v>
      </c>
      <c r="C174" s="5" t="s">
        <v>59</v>
      </c>
      <c r="D174" s="6">
        <v>4891514260</v>
      </c>
      <c r="E174" s="6">
        <v>1695200</v>
      </c>
      <c r="F174" s="6">
        <v>380192950</v>
      </c>
      <c r="G174" s="6">
        <v>33789800</v>
      </c>
      <c r="H174" s="6">
        <v>78897790</v>
      </c>
      <c r="I174" s="6">
        <f t="shared" si="9"/>
        <v>5386090000</v>
      </c>
      <c r="J174" s="18">
        <f t="shared" si="10"/>
        <v>90.849010321030647</v>
      </c>
      <c r="K174" s="18">
        <f t="shared" si="11"/>
        <v>9.1509896789693457</v>
      </c>
      <c r="L174" s="18">
        <f t="shared" si="12"/>
        <v>1.46</v>
      </c>
    </row>
    <row r="175" spans="1:12">
      <c r="A175" s="17" t="s">
        <v>367</v>
      </c>
      <c r="B175" s="5" t="s">
        <v>368</v>
      </c>
      <c r="C175" s="5" t="s">
        <v>11</v>
      </c>
      <c r="D175" s="6">
        <v>1643039965</v>
      </c>
      <c r="E175" s="6">
        <v>0</v>
      </c>
      <c r="F175" s="6">
        <v>60853031</v>
      </c>
      <c r="G175" s="6">
        <v>15502700</v>
      </c>
      <c r="H175" s="6">
        <v>42151287</v>
      </c>
      <c r="I175" s="6">
        <f t="shared" si="9"/>
        <v>1761546983</v>
      </c>
      <c r="J175" s="18">
        <f t="shared" si="10"/>
        <v>93.27255990651031</v>
      </c>
      <c r="K175" s="18">
        <f t="shared" si="11"/>
        <v>6.7274400934896894</v>
      </c>
      <c r="L175" s="18">
        <f t="shared" si="12"/>
        <v>2.39</v>
      </c>
    </row>
    <row r="176" spans="1:12" hidden="1">
      <c r="A176" s="17" t="s">
        <v>369</v>
      </c>
      <c r="B176" s="5" t="s">
        <v>370</v>
      </c>
      <c r="C176" s="5" t="s">
        <v>14</v>
      </c>
      <c r="D176" s="6">
        <v>1284189236</v>
      </c>
      <c r="E176" s="6">
        <v>0</v>
      </c>
      <c r="F176" s="6">
        <v>67111714</v>
      </c>
      <c r="G176" s="6">
        <v>52544900</v>
      </c>
      <c r="H176" s="6">
        <v>30732206</v>
      </c>
      <c r="I176" s="6">
        <f t="shared" si="9"/>
        <v>1434578056</v>
      </c>
      <c r="J176" s="18">
        <f t="shared" si="10"/>
        <v>89.516860419618737</v>
      </c>
      <c r="K176" s="18">
        <f t="shared" si="11"/>
        <v>10.483139580381257</v>
      </c>
      <c r="L176" s="18">
        <f t="shared" si="12"/>
        <v>2.14</v>
      </c>
    </row>
    <row r="177" spans="1:12" hidden="1">
      <c r="A177" s="17" t="s">
        <v>371</v>
      </c>
      <c r="B177" s="5" t="s">
        <v>372</v>
      </c>
      <c r="C177" s="5" t="s">
        <v>54</v>
      </c>
      <c r="D177" s="6">
        <v>2535390312</v>
      </c>
      <c r="E177" s="6">
        <v>0</v>
      </c>
      <c r="F177" s="6">
        <v>84172249</v>
      </c>
      <c r="G177" s="6">
        <v>27508700</v>
      </c>
      <c r="H177" s="6">
        <v>35013950</v>
      </c>
      <c r="I177" s="6">
        <f t="shared" si="9"/>
        <v>2682085211</v>
      </c>
      <c r="J177" s="18">
        <f t="shared" si="10"/>
        <v>94.530565307978947</v>
      </c>
      <c r="K177" s="18">
        <f t="shared" si="11"/>
        <v>5.4694346920210508</v>
      </c>
      <c r="L177" s="18">
        <f t="shared" si="12"/>
        <v>1.31</v>
      </c>
    </row>
    <row r="178" spans="1:12" hidden="1">
      <c r="A178" s="17" t="s">
        <v>373</v>
      </c>
      <c r="B178" s="5" t="s">
        <v>374</v>
      </c>
      <c r="C178" s="5" t="s">
        <v>14</v>
      </c>
      <c r="D178" s="6">
        <v>9661238326</v>
      </c>
      <c r="E178" s="6">
        <v>0</v>
      </c>
      <c r="F178" s="6">
        <v>858343674</v>
      </c>
      <c r="G178" s="6">
        <v>111967400</v>
      </c>
      <c r="H178" s="6">
        <v>170342310</v>
      </c>
      <c r="I178" s="6">
        <f t="shared" si="9"/>
        <v>10801891710</v>
      </c>
      <c r="J178" s="18">
        <f t="shared" si="10"/>
        <v>89.440244221815107</v>
      </c>
      <c r="K178" s="18">
        <f t="shared" si="11"/>
        <v>10.559755778184893</v>
      </c>
      <c r="L178" s="18">
        <f t="shared" si="12"/>
        <v>1.58</v>
      </c>
    </row>
    <row r="179" spans="1:12" hidden="1">
      <c r="A179" s="17" t="s">
        <v>375</v>
      </c>
      <c r="B179" s="5" t="s">
        <v>376</v>
      </c>
      <c r="C179" s="5" t="s">
        <v>54</v>
      </c>
      <c r="D179" s="6">
        <v>1764042609</v>
      </c>
      <c r="E179" s="6">
        <v>0</v>
      </c>
      <c r="F179" s="6">
        <v>83222578</v>
      </c>
      <c r="G179" s="6">
        <v>297144582</v>
      </c>
      <c r="H179" s="6">
        <v>182164440</v>
      </c>
      <c r="I179" s="6">
        <f t="shared" si="9"/>
        <v>2326574209</v>
      </c>
      <c r="J179" s="18">
        <f t="shared" si="10"/>
        <v>75.821463255978188</v>
      </c>
      <c r="K179" s="18">
        <f t="shared" si="11"/>
        <v>24.17853674402182</v>
      </c>
      <c r="L179" s="18">
        <f t="shared" si="12"/>
        <v>7.83</v>
      </c>
    </row>
    <row r="180" spans="1:12" hidden="1">
      <c r="A180" s="17" t="s">
        <v>377</v>
      </c>
      <c r="B180" s="5" t="s">
        <v>378</v>
      </c>
      <c r="C180" s="5" t="s">
        <v>14</v>
      </c>
      <c r="D180" s="6">
        <v>5047600790</v>
      </c>
      <c r="E180" s="6">
        <v>0</v>
      </c>
      <c r="F180" s="6">
        <v>148985650</v>
      </c>
      <c r="G180" s="6">
        <v>20460310</v>
      </c>
      <c r="H180" s="6">
        <v>86304890</v>
      </c>
      <c r="I180" s="6">
        <f t="shared" si="9"/>
        <v>5303351640</v>
      </c>
      <c r="J180" s="18">
        <f t="shared" si="10"/>
        <v>95.177561901213096</v>
      </c>
      <c r="K180" s="18">
        <f t="shared" si="11"/>
        <v>4.8224380987869022</v>
      </c>
      <c r="L180" s="18">
        <f t="shared" si="12"/>
        <v>1.63</v>
      </c>
    </row>
    <row r="181" spans="1:12" hidden="1">
      <c r="A181" s="17" t="s">
        <v>379</v>
      </c>
      <c r="B181" s="5" t="s">
        <v>380</v>
      </c>
      <c r="C181" s="5" t="s">
        <v>38</v>
      </c>
      <c r="D181" s="6">
        <v>849060701</v>
      </c>
      <c r="E181" s="6">
        <v>0</v>
      </c>
      <c r="F181" s="6">
        <v>60219329</v>
      </c>
      <c r="G181" s="6">
        <v>3776320</v>
      </c>
      <c r="H181" s="6">
        <v>54351480</v>
      </c>
      <c r="I181" s="6">
        <f t="shared" si="9"/>
        <v>967407830</v>
      </c>
      <c r="J181" s="18">
        <f t="shared" si="10"/>
        <v>87.766573173177648</v>
      </c>
      <c r="K181" s="18">
        <f t="shared" si="11"/>
        <v>12.233426826822354</v>
      </c>
      <c r="L181" s="18">
        <f t="shared" si="12"/>
        <v>5.62</v>
      </c>
    </row>
    <row r="182" spans="1:12" hidden="1">
      <c r="A182" s="17" t="s">
        <v>381</v>
      </c>
      <c r="B182" s="5" t="s">
        <v>382</v>
      </c>
      <c r="C182" s="5" t="s">
        <v>28</v>
      </c>
      <c r="D182" s="6">
        <v>789165289</v>
      </c>
      <c r="E182" s="6">
        <v>0</v>
      </c>
      <c r="F182" s="6">
        <v>20982980</v>
      </c>
      <c r="G182" s="6">
        <v>7965040</v>
      </c>
      <c r="H182" s="6">
        <v>8093396</v>
      </c>
      <c r="I182" s="6">
        <f t="shared" si="9"/>
        <v>826206705</v>
      </c>
      <c r="J182" s="18">
        <f t="shared" si="10"/>
        <v>95.516689010651405</v>
      </c>
      <c r="K182" s="18">
        <f t="shared" si="11"/>
        <v>4.4833109893486034</v>
      </c>
      <c r="L182" s="18">
        <f t="shared" si="12"/>
        <v>0.98</v>
      </c>
    </row>
    <row r="183" spans="1:12" hidden="1">
      <c r="A183" s="17" t="s">
        <v>383</v>
      </c>
      <c r="B183" s="5" t="s">
        <v>384</v>
      </c>
      <c r="C183" s="5" t="s">
        <v>28</v>
      </c>
      <c r="D183" s="6">
        <v>4802121316</v>
      </c>
      <c r="E183" s="6">
        <v>0</v>
      </c>
      <c r="F183" s="6">
        <v>452876076</v>
      </c>
      <c r="G183" s="6">
        <v>144597670</v>
      </c>
      <c r="H183" s="6">
        <v>171631660</v>
      </c>
      <c r="I183" s="6">
        <f t="shared" si="9"/>
        <v>5571226722</v>
      </c>
      <c r="J183" s="18">
        <f t="shared" si="10"/>
        <v>86.195043849805828</v>
      </c>
      <c r="K183" s="18">
        <f t="shared" si="11"/>
        <v>13.804956150194169</v>
      </c>
      <c r="L183" s="18">
        <f t="shared" si="12"/>
        <v>3.08</v>
      </c>
    </row>
    <row r="184" spans="1:12">
      <c r="A184" s="17" t="s">
        <v>385</v>
      </c>
      <c r="B184" s="5" t="s">
        <v>386</v>
      </c>
      <c r="C184" s="5" t="s">
        <v>11</v>
      </c>
      <c r="D184" s="6">
        <v>2240157440</v>
      </c>
      <c r="E184" s="6">
        <v>0</v>
      </c>
      <c r="F184" s="6">
        <v>343907823</v>
      </c>
      <c r="G184" s="6">
        <v>66506618</v>
      </c>
      <c r="H184" s="6">
        <v>82593520</v>
      </c>
      <c r="I184" s="6">
        <f t="shared" si="9"/>
        <v>2733165401</v>
      </c>
      <c r="J184" s="18">
        <f t="shared" si="10"/>
        <v>81.9620151484568</v>
      </c>
      <c r="K184" s="18">
        <f t="shared" si="11"/>
        <v>18.0379848515432</v>
      </c>
      <c r="L184" s="18">
        <f t="shared" si="12"/>
        <v>3.02</v>
      </c>
    </row>
    <row r="185" spans="1:12" hidden="1">
      <c r="A185" s="17" t="s">
        <v>387</v>
      </c>
      <c r="B185" s="5" t="s">
        <v>388</v>
      </c>
      <c r="C185" s="5" t="s">
        <v>31</v>
      </c>
      <c r="D185" s="6">
        <v>61606482</v>
      </c>
      <c r="E185" s="6">
        <v>0</v>
      </c>
      <c r="F185" s="6">
        <v>2777008</v>
      </c>
      <c r="G185" s="6">
        <v>24600</v>
      </c>
      <c r="H185" s="6">
        <v>2818611</v>
      </c>
      <c r="I185" s="6">
        <f t="shared" si="9"/>
        <v>67226701</v>
      </c>
      <c r="J185" s="18">
        <f t="shared" si="10"/>
        <v>91.639900640074544</v>
      </c>
      <c r="K185" s="18">
        <f t="shared" si="11"/>
        <v>8.3600993599254565</v>
      </c>
      <c r="L185" s="18">
        <f t="shared" si="12"/>
        <v>4.1900000000000004</v>
      </c>
    </row>
    <row r="186" spans="1:12" hidden="1">
      <c r="A186" s="17" t="s">
        <v>389</v>
      </c>
      <c r="B186" s="5" t="s">
        <v>390</v>
      </c>
      <c r="C186" s="5" t="s">
        <v>28</v>
      </c>
      <c r="D186" s="6">
        <v>1741339205</v>
      </c>
      <c r="E186" s="6">
        <v>0</v>
      </c>
      <c r="F186" s="6">
        <v>222709558</v>
      </c>
      <c r="G186" s="6">
        <v>87882600</v>
      </c>
      <c r="H186" s="6">
        <v>45528272</v>
      </c>
      <c r="I186" s="6">
        <f t="shared" si="9"/>
        <v>2097459635</v>
      </c>
      <c r="J186" s="18">
        <f t="shared" si="10"/>
        <v>83.021345247485527</v>
      </c>
      <c r="K186" s="18">
        <f t="shared" si="11"/>
        <v>16.978654752514462</v>
      </c>
      <c r="L186" s="18">
        <f t="shared" si="12"/>
        <v>2.17</v>
      </c>
    </row>
    <row r="187" spans="1:12" hidden="1">
      <c r="A187" s="17" t="s">
        <v>391</v>
      </c>
      <c r="B187" s="5" t="s">
        <v>392</v>
      </c>
      <c r="C187" s="5" t="s">
        <v>38</v>
      </c>
      <c r="D187" s="6">
        <v>2717646322</v>
      </c>
      <c r="E187" s="6">
        <v>0</v>
      </c>
      <c r="F187" s="6">
        <v>382160726</v>
      </c>
      <c r="G187" s="6">
        <v>211667664</v>
      </c>
      <c r="H187" s="6">
        <v>125732396</v>
      </c>
      <c r="I187" s="6">
        <f t="shared" si="9"/>
        <v>3437207108</v>
      </c>
      <c r="J187" s="18">
        <f t="shared" si="10"/>
        <v>79.065538869472164</v>
      </c>
      <c r="K187" s="18">
        <f t="shared" si="11"/>
        <v>20.934461130527836</v>
      </c>
      <c r="L187" s="18">
        <f t="shared" si="12"/>
        <v>3.66</v>
      </c>
    </row>
    <row r="188" spans="1:12" hidden="1">
      <c r="A188" s="17" t="s">
        <v>393</v>
      </c>
      <c r="B188" s="5" t="s">
        <v>394</v>
      </c>
      <c r="C188" s="5" t="s">
        <v>38</v>
      </c>
      <c r="D188" s="6">
        <v>1331895053</v>
      </c>
      <c r="E188" s="6">
        <v>0</v>
      </c>
      <c r="F188" s="6">
        <v>156910326</v>
      </c>
      <c r="G188" s="6">
        <v>54698185</v>
      </c>
      <c r="H188" s="6">
        <v>123679990</v>
      </c>
      <c r="I188" s="6">
        <f t="shared" si="9"/>
        <v>1667183554</v>
      </c>
      <c r="J188" s="18">
        <f t="shared" si="10"/>
        <v>79.888927035325111</v>
      </c>
      <c r="K188" s="18">
        <f t="shared" si="11"/>
        <v>20.111072964674889</v>
      </c>
      <c r="L188" s="18">
        <f t="shared" si="12"/>
        <v>7.42</v>
      </c>
    </row>
    <row r="189" spans="1:12" hidden="1">
      <c r="A189" s="17" t="s">
        <v>395</v>
      </c>
      <c r="B189" s="5" t="s">
        <v>396</v>
      </c>
      <c r="C189" s="5" t="s">
        <v>54</v>
      </c>
      <c r="D189" s="6">
        <v>1088411672</v>
      </c>
      <c r="E189" s="6">
        <v>0</v>
      </c>
      <c r="F189" s="6">
        <v>68465508</v>
      </c>
      <c r="G189" s="6">
        <v>17542820</v>
      </c>
      <c r="H189" s="6">
        <v>25614920</v>
      </c>
      <c r="I189" s="6">
        <f t="shared" si="9"/>
        <v>1200034920</v>
      </c>
      <c r="J189" s="18">
        <f t="shared" si="10"/>
        <v>90.698333345166333</v>
      </c>
      <c r="K189" s="18">
        <f t="shared" si="11"/>
        <v>9.3016666548336779</v>
      </c>
      <c r="L189" s="18">
        <f t="shared" si="12"/>
        <v>2.13</v>
      </c>
    </row>
    <row r="190" spans="1:12" hidden="1">
      <c r="A190" s="17" t="s">
        <v>397</v>
      </c>
      <c r="B190" s="5" t="s">
        <v>398</v>
      </c>
      <c r="C190" s="5" t="s">
        <v>38</v>
      </c>
      <c r="D190" s="6">
        <v>286182630</v>
      </c>
      <c r="E190" s="6">
        <v>0</v>
      </c>
      <c r="F190" s="6">
        <v>5837391</v>
      </c>
      <c r="G190" s="6">
        <v>2211450</v>
      </c>
      <c r="H190" s="6">
        <v>17690281</v>
      </c>
      <c r="I190" s="6">
        <f t="shared" si="9"/>
        <v>311921752</v>
      </c>
      <c r="J190" s="18">
        <f t="shared" si="10"/>
        <v>91.748211904118833</v>
      </c>
      <c r="K190" s="18">
        <f t="shared" si="11"/>
        <v>8.2517880958811762</v>
      </c>
      <c r="L190" s="18">
        <f t="shared" si="12"/>
        <v>5.67</v>
      </c>
    </row>
    <row r="191" spans="1:12" hidden="1">
      <c r="A191" s="17" t="s">
        <v>399</v>
      </c>
      <c r="B191" s="5" t="s">
        <v>400</v>
      </c>
      <c r="C191" s="5" t="s">
        <v>54</v>
      </c>
      <c r="D191" s="6">
        <v>5873946333</v>
      </c>
      <c r="E191" s="6">
        <v>0</v>
      </c>
      <c r="F191" s="6">
        <v>145514751</v>
      </c>
      <c r="G191" s="6">
        <v>4645900</v>
      </c>
      <c r="H191" s="6">
        <v>93871820</v>
      </c>
      <c r="I191" s="6">
        <f t="shared" si="9"/>
        <v>6117978804</v>
      </c>
      <c r="J191" s="18">
        <f t="shared" si="10"/>
        <v>96.011223987234985</v>
      </c>
      <c r="K191" s="18">
        <f t="shared" si="11"/>
        <v>3.9887760127650154</v>
      </c>
      <c r="L191" s="18">
        <f t="shared" si="12"/>
        <v>1.53</v>
      </c>
    </row>
    <row r="192" spans="1:12" hidden="1">
      <c r="A192" s="17" t="s">
        <v>401</v>
      </c>
      <c r="B192" s="5" t="s">
        <v>402</v>
      </c>
      <c r="C192" s="5" t="s">
        <v>43</v>
      </c>
      <c r="D192" s="6">
        <v>9850726</v>
      </c>
      <c r="E192" s="6">
        <v>0</v>
      </c>
      <c r="F192" s="6">
        <v>432074</v>
      </c>
      <c r="G192" s="6">
        <v>12590867</v>
      </c>
      <c r="H192" s="6">
        <v>3138591</v>
      </c>
      <c r="I192" s="6">
        <f t="shared" si="9"/>
        <v>26012258</v>
      </c>
      <c r="J192" s="18">
        <f t="shared" si="10"/>
        <v>37.869553654280992</v>
      </c>
      <c r="K192" s="18">
        <f t="shared" si="11"/>
        <v>62.130446345719001</v>
      </c>
      <c r="L192" s="18">
        <f t="shared" si="12"/>
        <v>12.07</v>
      </c>
    </row>
    <row r="193" spans="1:12" hidden="1">
      <c r="A193" s="17" t="s">
        <v>403</v>
      </c>
      <c r="B193" s="5" t="s">
        <v>404</v>
      </c>
      <c r="C193" s="5" t="s">
        <v>23</v>
      </c>
      <c r="D193" s="6">
        <v>693272896</v>
      </c>
      <c r="E193" s="6">
        <v>0</v>
      </c>
      <c r="F193" s="6">
        <v>25139745</v>
      </c>
      <c r="G193" s="6">
        <v>13729200</v>
      </c>
      <c r="H193" s="6">
        <v>37151100</v>
      </c>
      <c r="I193" s="6">
        <f t="shared" si="9"/>
        <v>769292941</v>
      </c>
      <c r="J193" s="18">
        <f t="shared" si="10"/>
        <v>90.118192830265414</v>
      </c>
      <c r="K193" s="18">
        <f t="shared" si="11"/>
        <v>9.8818071697345786</v>
      </c>
      <c r="L193" s="18">
        <f t="shared" si="12"/>
        <v>4.83</v>
      </c>
    </row>
    <row r="194" spans="1:12" hidden="1">
      <c r="A194" s="17" t="s">
        <v>405</v>
      </c>
      <c r="B194" s="5" t="s">
        <v>406</v>
      </c>
      <c r="C194" s="5" t="s">
        <v>43</v>
      </c>
      <c r="D194" s="6">
        <v>594091351</v>
      </c>
      <c r="E194" s="6">
        <v>0</v>
      </c>
      <c r="F194" s="6">
        <v>35125445</v>
      </c>
      <c r="G194" s="6">
        <v>160768052</v>
      </c>
      <c r="H194" s="6">
        <v>100262570</v>
      </c>
      <c r="I194" s="6">
        <f t="shared" si="9"/>
        <v>890247418</v>
      </c>
      <c r="J194" s="18">
        <f t="shared" si="10"/>
        <v>66.733285487608114</v>
      </c>
      <c r="K194" s="18">
        <f t="shared" si="11"/>
        <v>33.266714512391879</v>
      </c>
      <c r="L194" s="18">
        <f t="shared" si="12"/>
        <v>11.26</v>
      </c>
    </row>
    <row r="195" spans="1:12" hidden="1">
      <c r="A195" s="17" t="s">
        <v>407</v>
      </c>
      <c r="B195" s="5" t="s">
        <v>408</v>
      </c>
      <c r="C195" s="5" t="s">
        <v>20</v>
      </c>
      <c r="D195" s="6">
        <v>505593884</v>
      </c>
      <c r="E195" s="6">
        <v>0</v>
      </c>
      <c r="F195" s="6">
        <v>9446922</v>
      </c>
      <c r="G195" s="6">
        <v>590196</v>
      </c>
      <c r="H195" s="6">
        <v>9595407</v>
      </c>
      <c r="I195" s="6">
        <f t="shared" ref="I195:I258" si="13">+D195+E195+F195+G195+H195</f>
        <v>525226409</v>
      </c>
      <c r="J195" s="18">
        <f t="shared" ref="J195:J258" si="14">(+D195+E195)/I195*100</f>
        <v>96.262083424674103</v>
      </c>
      <c r="K195" s="18">
        <f t="shared" ref="K195:K258" si="15">+(F195+G195+H195)/I195*100</f>
        <v>3.7379165753258987</v>
      </c>
      <c r="L195" s="18">
        <f t="shared" si="12"/>
        <v>1.83</v>
      </c>
    </row>
    <row r="196" spans="1:12" hidden="1">
      <c r="A196" s="17" t="s">
        <v>409</v>
      </c>
      <c r="B196" s="5" t="s">
        <v>410</v>
      </c>
      <c r="C196" s="5" t="s">
        <v>23</v>
      </c>
      <c r="D196" s="6">
        <v>105851000</v>
      </c>
      <c r="E196" s="6">
        <v>0</v>
      </c>
      <c r="F196" s="6">
        <v>1536274</v>
      </c>
      <c r="G196" s="6">
        <v>621200</v>
      </c>
      <c r="H196" s="6">
        <v>2578838</v>
      </c>
      <c r="I196" s="6">
        <f t="shared" si="13"/>
        <v>110587312</v>
      </c>
      <c r="J196" s="18">
        <f t="shared" si="14"/>
        <v>95.717128923433819</v>
      </c>
      <c r="K196" s="18">
        <f t="shared" si="15"/>
        <v>4.2828710765661793</v>
      </c>
      <c r="L196" s="18">
        <f t="shared" ref="L196:L259" si="16">ROUND(+H196/I196*100,2)</f>
        <v>2.33</v>
      </c>
    </row>
    <row r="197" spans="1:12" hidden="1">
      <c r="A197" s="17" t="s">
        <v>411</v>
      </c>
      <c r="B197" s="5" t="s">
        <v>412</v>
      </c>
      <c r="C197" s="5" t="s">
        <v>20</v>
      </c>
      <c r="D197" s="6">
        <v>85783700</v>
      </c>
      <c r="E197" s="6">
        <v>0</v>
      </c>
      <c r="F197" s="6">
        <v>271077</v>
      </c>
      <c r="G197" s="6">
        <v>385300</v>
      </c>
      <c r="H197" s="6">
        <v>1654217</v>
      </c>
      <c r="I197" s="6">
        <f t="shared" si="13"/>
        <v>88094294</v>
      </c>
      <c r="J197" s="18">
        <f t="shared" si="14"/>
        <v>97.377135458966279</v>
      </c>
      <c r="K197" s="18">
        <f t="shared" si="15"/>
        <v>2.6228645410337244</v>
      </c>
      <c r="L197" s="18">
        <f t="shared" si="16"/>
        <v>1.88</v>
      </c>
    </row>
    <row r="198" spans="1:12" hidden="1">
      <c r="A198" s="17" t="s">
        <v>413</v>
      </c>
      <c r="B198" s="5" t="s">
        <v>414</v>
      </c>
      <c r="C198" s="5" t="s">
        <v>28</v>
      </c>
      <c r="D198" s="6">
        <v>857455795</v>
      </c>
      <c r="E198" s="6">
        <v>0</v>
      </c>
      <c r="F198" s="6">
        <v>14959855</v>
      </c>
      <c r="G198" s="6">
        <v>369600</v>
      </c>
      <c r="H198" s="6">
        <v>25263380</v>
      </c>
      <c r="I198" s="6">
        <f t="shared" si="13"/>
        <v>898048630</v>
      </c>
      <c r="J198" s="18">
        <f t="shared" si="14"/>
        <v>95.479884535874177</v>
      </c>
      <c r="K198" s="18">
        <f t="shared" si="15"/>
        <v>4.5201154641258121</v>
      </c>
      <c r="L198" s="18">
        <f t="shared" si="16"/>
        <v>2.81</v>
      </c>
    </row>
    <row r="199" spans="1:12" hidden="1">
      <c r="A199" s="17" t="s">
        <v>415</v>
      </c>
      <c r="B199" s="5" t="s">
        <v>416</v>
      </c>
      <c r="C199" s="5" t="s">
        <v>417</v>
      </c>
      <c r="D199" s="6">
        <v>22216363900</v>
      </c>
      <c r="E199" s="6">
        <v>1878500</v>
      </c>
      <c r="F199" s="6">
        <v>1316412396</v>
      </c>
      <c r="G199" s="6">
        <v>61967704</v>
      </c>
      <c r="H199" s="6">
        <v>274770615</v>
      </c>
      <c r="I199" s="6">
        <f t="shared" si="13"/>
        <v>23871393115</v>
      </c>
      <c r="J199" s="18">
        <f t="shared" si="14"/>
        <v>93.074762302158163</v>
      </c>
      <c r="K199" s="18">
        <f t="shared" si="15"/>
        <v>6.9252376978418333</v>
      </c>
      <c r="L199" s="18">
        <f t="shared" si="16"/>
        <v>1.1499999999999999</v>
      </c>
    </row>
    <row r="200" spans="1:12" hidden="1">
      <c r="A200" s="17" t="s">
        <v>418</v>
      </c>
      <c r="B200" s="5" t="s">
        <v>419</v>
      </c>
      <c r="C200" s="5" t="s">
        <v>14</v>
      </c>
      <c r="D200" s="6">
        <v>6986988160</v>
      </c>
      <c r="E200" s="6">
        <v>0</v>
      </c>
      <c r="F200" s="6">
        <v>1581359820</v>
      </c>
      <c r="G200" s="6">
        <v>43710000</v>
      </c>
      <c r="H200" s="6">
        <v>151268190</v>
      </c>
      <c r="I200" s="6">
        <f t="shared" si="13"/>
        <v>8763326170</v>
      </c>
      <c r="J200" s="18">
        <f t="shared" si="14"/>
        <v>79.729865401095751</v>
      </c>
      <c r="K200" s="18">
        <f t="shared" si="15"/>
        <v>20.270134598904242</v>
      </c>
      <c r="L200" s="18">
        <f t="shared" si="16"/>
        <v>1.73</v>
      </c>
    </row>
    <row r="201" spans="1:12" hidden="1">
      <c r="A201" s="17" t="s">
        <v>420</v>
      </c>
      <c r="B201" s="5" t="s">
        <v>421</v>
      </c>
      <c r="C201" s="5" t="s">
        <v>54</v>
      </c>
      <c r="D201" s="6">
        <v>8846926822</v>
      </c>
      <c r="E201" s="6">
        <v>0</v>
      </c>
      <c r="F201" s="6">
        <v>966634621</v>
      </c>
      <c r="G201" s="6">
        <v>128529898</v>
      </c>
      <c r="H201" s="6">
        <v>226725850</v>
      </c>
      <c r="I201" s="6">
        <f t="shared" si="13"/>
        <v>10168817191</v>
      </c>
      <c r="J201" s="18">
        <f t="shared" si="14"/>
        <v>87.000549383757715</v>
      </c>
      <c r="K201" s="18">
        <f t="shared" si="15"/>
        <v>12.999450616242274</v>
      </c>
      <c r="L201" s="18">
        <f t="shared" si="16"/>
        <v>2.23</v>
      </c>
    </row>
    <row r="202" spans="1:12" hidden="1">
      <c r="A202" s="17" t="s">
        <v>422</v>
      </c>
      <c r="B202" s="5" t="s">
        <v>423</v>
      </c>
      <c r="C202" s="5" t="s">
        <v>20</v>
      </c>
      <c r="D202" s="6">
        <v>32985890</v>
      </c>
      <c r="E202" s="6">
        <v>611300</v>
      </c>
      <c r="F202" s="6">
        <v>4501218</v>
      </c>
      <c r="G202" s="6">
        <v>287800</v>
      </c>
      <c r="H202" s="6">
        <v>988722</v>
      </c>
      <c r="I202" s="6">
        <f t="shared" si="13"/>
        <v>39374930</v>
      </c>
      <c r="J202" s="18">
        <f t="shared" si="14"/>
        <v>85.326348516683083</v>
      </c>
      <c r="K202" s="18">
        <f t="shared" si="15"/>
        <v>14.673651483316924</v>
      </c>
      <c r="L202" s="18">
        <f t="shared" si="16"/>
        <v>2.5099999999999998</v>
      </c>
    </row>
    <row r="203" spans="1:12" hidden="1">
      <c r="A203" s="17" t="s">
        <v>424</v>
      </c>
      <c r="B203" s="5" t="s">
        <v>425</v>
      </c>
      <c r="C203" s="5" t="s">
        <v>17</v>
      </c>
      <c r="D203" s="6">
        <v>5045567632</v>
      </c>
      <c r="E203" s="6">
        <v>0</v>
      </c>
      <c r="F203" s="6">
        <v>652471668</v>
      </c>
      <c r="G203" s="6">
        <v>316035200</v>
      </c>
      <c r="H203" s="6">
        <v>242332960</v>
      </c>
      <c r="I203" s="6">
        <f t="shared" si="13"/>
        <v>6256407460</v>
      </c>
      <c r="J203" s="18">
        <f t="shared" si="14"/>
        <v>80.646403934823013</v>
      </c>
      <c r="K203" s="18">
        <f t="shared" si="15"/>
        <v>19.353596065176994</v>
      </c>
      <c r="L203" s="18">
        <f t="shared" si="16"/>
        <v>3.87</v>
      </c>
    </row>
    <row r="204" spans="1:12" hidden="1">
      <c r="A204" s="17" t="s">
        <v>426</v>
      </c>
      <c r="B204" s="5" t="s">
        <v>427</v>
      </c>
      <c r="C204" s="5" t="s">
        <v>38</v>
      </c>
      <c r="D204" s="6">
        <v>110048619</v>
      </c>
      <c r="E204" s="6">
        <v>0</v>
      </c>
      <c r="F204" s="6">
        <v>4505015</v>
      </c>
      <c r="G204" s="6">
        <v>186202</v>
      </c>
      <c r="H204" s="6">
        <v>2794862</v>
      </c>
      <c r="I204" s="6">
        <f t="shared" si="13"/>
        <v>117534698</v>
      </c>
      <c r="J204" s="18">
        <f t="shared" si="14"/>
        <v>93.630749789309036</v>
      </c>
      <c r="K204" s="18">
        <f t="shared" si="15"/>
        <v>6.3692502106909741</v>
      </c>
      <c r="L204" s="18">
        <f t="shared" si="16"/>
        <v>2.38</v>
      </c>
    </row>
    <row r="205" spans="1:12" hidden="1">
      <c r="A205" s="17" t="s">
        <v>428</v>
      </c>
      <c r="B205" s="5" t="s">
        <v>429</v>
      </c>
      <c r="C205" s="5" t="s">
        <v>20</v>
      </c>
      <c r="D205" s="6">
        <v>466278203</v>
      </c>
      <c r="E205" s="6">
        <v>0</v>
      </c>
      <c r="F205" s="6">
        <v>19458537</v>
      </c>
      <c r="G205" s="6">
        <v>2625050</v>
      </c>
      <c r="H205" s="6">
        <v>5150010</v>
      </c>
      <c r="I205" s="6">
        <f t="shared" si="13"/>
        <v>493511800</v>
      </c>
      <c r="J205" s="18">
        <f t="shared" si="14"/>
        <v>94.481672576015413</v>
      </c>
      <c r="K205" s="18">
        <f t="shared" si="15"/>
        <v>5.5183274239845943</v>
      </c>
      <c r="L205" s="18">
        <f t="shared" si="16"/>
        <v>1.04</v>
      </c>
    </row>
    <row r="206" spans="1:12" hidden="1">
      <c r="A206" s="17" t="s">
        <v>430</v>
      </c>
      <c r="B206" s="5" t="s">
        <v>431</v>
      </c>
      <c r="C206" s="5" t="s">
        <v>43</v>
      </c>
      <c r="D206" s="6">
        <v>104687550</v>
      </c>
      <c r="E206" s="6">
        <v>0</v>
      </c>
      <c r="F206" s="6">
        <v>1589482</v>
      </c>
      <c r="G206" s="6">
        <v>918100</v>
      </c>
      <c r="H206" s="6">
        <v>8637959</v>
      </c>
      <c r="I206" s="6">
        <f t="shared" si="13"/>
        <v>115833091</v>
      </c>
      <c r="J206" s="18">
        <f t="shared" si="14"/>
        <v>90.377930085626389</v>
      </c>
      <c r="K206" s="18">
        <f t="shared" si="15"/>
        <v>9.6220699143736041</v>
      </c>
      <c r="L206" s="18">
        <f t="shared" si="16"/>
        <v>7.46</v>
      </c>
    </row>
    <row r="207" spans="1:12" hidden="1">
      <c r="A207" s="17" t="s">
        <v>432</v>
      </c>
      <c r="B207" s="5" t="s">
        <v>433</v>
      </c>
      <c r="C207" s="5" t="s">
        <v>28</v>
      </c>
      <c r="D207" s="6">
        <v>1495845223</v>
      </c>
      <c r="E207" s="6">
        <v>0</v>
      </c>
      <c r="F207" s="6">
        <v>43927191</v>
      </c>
      <c r="G207" s="6">
        <v>3136500</v>
      </c>
      <c r="H207" s="6">
        <v>21806002</v>
      </c>
      <c r="I207" s="6">
        <f t="shared" si="13"/>
        <v>1564714916</v>
      </c>
      <c r="J207" s="18">
        <f t="shared" si="14"/>
        <v>95.598578865979192</v>
      </c>
      <c r="K207" s="18">
        <f t="shared" si="15"/>
        <v>4.4014211340208123</v>
      </c>
      <c r="L207" s="18">
        <f t="shared" si="16"/>
        <v>1.39</v>
      </c>
    </row>
    <row r="208" spans="1:12" hidden="1">
      <c r="A208" s="17" t="s">
        <v>434</v>
      </c>
      <c r="B208" s="5" t="s">
        <v>435</v>
      </c>
      <c r="C208" s="5" t="s">
        <v>28</v>
      </c>
      <c r="D208" s="6">
        <v>3822133503</v>
      </c>
      <c r="E208" s="6">
        <v>259700</v>
      </c>
      <c r="F208" s="6">
        <v>315401397</v>
      </c>
      <c r="G208" s="6">
        <v>181397100</v>
      </c>
      <c r="H208" s="6">
        <v>50296056</v>
      </c>
      <c r="I208" s="6">
        <f t="shared" si="13"/>
        <v>4369487756</v>
      </c>
      <c r="J208" s="18">
        <f t="shared" si="14"/>
        <v>87.479206178144054</v>
      </c>
      <c r="K208" s="18">
        <f t="shared" si="15"/>
        <v>12.520793821855946</v>
      </c>
      <c r="L208" s="18">
        <f t="shared" si="16"/>
        <v>1.1499999999999999</v>
      </c>
    </row>
    <row r="209" spans="1:12" hidden="1">
      <c r="A209" s="17" t="s">
        <v>436</v>
      </c>
      <c r="B209" s="5" t="s">
        <v>437</v>
      </c>
      <c r="C209" s="5" t="s">
        <v>14</v>
      </c>
      <c r="D209" s="6">
        <v>27369325232</v>
      </c>
      <c r="E209" s="6">
        <v>0</v>
      </c>
      <c r="F209" s="6">
        <v>2394486368</v>
      </c>
      <c r="G209" s="6">
        <v>201886600</v>
      </c>
      <c r="H209" s="6">
        <v>459149400</v>
      </c>
      <c r="I209" s="6">
        <f t="shared" si="13"/>
        <v>30424847600</v>
      </c>
      <c r="J209" s="18">
        <f t="shared" si="14"/>
        <v>89.957148156758564</v>
      </c>
      <c r="K209" s="18">
        <f t="shared" si="15"/>
        <v>10.042851843241444</v>
      </c>
      <c r="L209" s="18">
        <f t="shared" si="16"/>
        <v>1.51</v>
      </c>
    </row>
    <row r="210" spans="1:12" hidden="1">
      <c r="A210" s="17" t="s">
        <v>438</v>
      </c>
      <c r="B210" s="5" t="s">
        <v>439</v>
      </c>
      <c r="C210" s="5" t="s">
        <v>54</v>
      </c>
      <c r="D210" s="6">
        <v>1667654259</v>
      </c>
      <c r="E210" s="6">
        <v>651600</v>
      </c>
      <c r="F210" s="6">
        <v>74519206</v>
      </c>
      <c r="G210" s="6">
        <v>14558400</v>
      </c>
      <c r="H210" s="6">
        <v>36467750</v>
      </c>
      <c r="I210" s="6">
        <f t="shared" si="13"/>
        <v>1793851215</v>
      </c>
      <c r="J210" s="18">
        <f t="shared" si="14"/>
        <v>93.001350672218379</v>
      </c>
      <c r="K210" s="18">
        <f t="shared" si="15"/>
        <v>6.9986493277816235</v>
      </c>
      <c r="L210" s="18">
        <f t="shared" si="16"/>
        <v>2.0299999999999998</v>
      </c>
    </row>
    <row r="211" spans="1:12" hidden="1">
      <c r="A211" s="17" t="s">
        <v>440</v>
      </c>
      <c r="B211" s="5" t="s">
        <v>441</v>
      </c>
      <c r="C211" s="5" t="s">
        <v>20</v>
      </c>
      <c r="D211" s="6">
        <v>556831349</v>
      </c>
      <c r="E211" s="6">
        <v>0</v>
      </c>
      <c r="F211" s="6">
        <v>110802875</v>
      </c>
      <c r="G211" s="6">
        <v>22084312</v>
      </c>
      <c r="H211" s="6">
        <v>35605797</v>
      </c>
      <c r="I211" s="6">
        <f t="shared" si="13"/>
        <v>725324333</v>
      </c>
      <c r="J211" s="18">
        <f t="shared" si="14"/>
        <v>76.769980499192769</v>
      </c>
      <c r="K211" s="18">
        <f t="shared" si="15"/>
        <v>23.230019500807234</v>
      </c>
      <c r="L211" s="18">
        <f t="shared" si="16"/>
        <v>4.91</v>
      </c>
    </row>
    <row r="212" spans="1:12" hidden="1">
      <c r="A212" s="17" t="s">
        <v>442</v>
      </c>
      <c r="B212" s="5" t="s">
        <v>443</v>
      </c>
      <c r="C212" s="5" t="s">
        <v>28</v>
      </c>
      <c r="D212" s="6">
        <v>4586840620</v>
      </c>
      <c r="E212" s="6">
        <v>0</v>
      </c>
      <c r="F212" s="6">
        <v>323888060</v>
      </c>
      <c r="G212" s="6">
        <v>179357400</v>
      </c>
      <c r="H212" s="6">
        <v>128146370</v>
      </c>
      <c r="I212" s="6">
        <f t="shared" si="13"/>
        <v>5218232450</v>
      </c>
      <c r="J212" s="18">
        <f t="shared" si="14"/>
        <v>87.900273971122161</v>
      </c>
      <c r="K212" s="18">
        <f t="shared" si="15"/>
        <v>12.099726028877845</v>
      </c>
      <c r="L212" s="18">
        <f t="shared" si="16"/>
        <v>2.46</v>
      </c>
    </row>
    <row r="213" spans="1:12" hidden="1">
      <c r="A213" s="17" t="s">
        <v>444</v>
      </c>
      <c r="B213" s="5" t="s">
        <v>445</v>
      </c>
      <c r="C213" s="5" t="s">
        <v>17</v>
      </c>
      <c r="D213" s="6">
        <v>3289283233</v>
      </c>
      <c r="E213" s="6">
        <v>0</v>
      </c>
      <c r="F213" s="6">
        <v>520897467</v>
      </c>
      <c r="G213" s="6">
        <v>93308200</v>
      </c>
      <c r="H213" s="6">
        <v>65505390</v>
      </c>
      <c r="I213" s="6">
        <f t="shared" si="13"/>
        <v>3968994290</v>
      </c>
      <c r="J213" s="18">
        <f t="shared" si="14"/>
        <v>82.874476319793345</v>
      </c>
      <c r="K213" s="18">
        <f t="shared" si="15"/>
        <v>17.125523680206655</v>
      </c>
      <c r="L213" s="18">
        <f t="shared" si="16"/>
        <v>1.65</v>
      </c>
    </row>
    <row r="214" spans="1:12" hidden="1">
      <c r="A214" s="17" t="s">
        <v>446</v>
      </c>
      <c r="B214" s="5" t="s">
        <v>447</v>
      </c>
      <c r="C214" s="5" t="s">
        <v>38</v>
      </c>
      <c r="D214" s="6">
        <v>356340081</v>
      </c>
      <c r="E214" s="6">
        <v>0</v>
      </c>
      <c r="F214" s="6">
        <v>14003137</v>
      </c>
      <c r="G214" s="6">
        <v>9455258</v>
      </c>
      <c r="H214" s="6">
        <v>16065467</v>
      </c>
      <c r="I214" s="6">
        <f t="shared" si="13"/>
        <v>395863943</v>
      </c>
      <c r="J214" s="18">
        <f t="shared" si="14"/>
        <v>90.015796412152653</v>
      </c>
      <c r="K214" s="18">
        <f t="shared" si="15"/>
        <v>9.9842035878473521</v>
      </c>
      <c r="L214" s="18">
        <f t="shared" si="16"/>
        <v>4.0599999999999996</v>
      </c>
    </row>
    <row r="215" spans="1:12" hidden="1">
      <c r="A215" s="17" t="s">
        <v>448</v>
      </c>
      <c r="B215" s="5" t="s">
        <v>449</v>
      </c>
      <c r="C215" s="5" t="s">
        <v>14</v>
      </c>
      <c r="D215" s="6">
        <v>2855167643</v>
      </c>
      <c r="E215" s="6">
        <v>0</v>
      </c>
      <c r="F215" s="6">
        <v>209218326</v>
      </c>
      <c r="G215" s="6">
        <v>135171000</v>
      </c>
      <c r="H215" s="6">
        <v>58132090</v>
      </c>
      <c r="I215" s="6">
        <f t="shared" si="13"/>
        <v>3257689059</v>
      </c>
      <c r="J215" s="18">
        <f t="shared" si="14"/>
        <v>87.643958379393013</v>
      </c>
      <c r="K215" s="18">
        <f t="shared" si="15"/>
        <v>12.356041620606984</v>
      </c>
      <c r="L215" s="18">
        <f t="shared" si="16"/>
        <v>1.78</v>
      </c>
    </row>
    <row r="216" spans="1:12" hidden="1">
      <c r="A216" s="17" t="s">
        <v>450</v>
      </c>
      <c r="B216" s="5" t="s">
        <v>451</v>
      </c>
      <c r="C216" s="5" t="s">
        <v>31</v>
      </c>
      <c r="D216" s="6">
        <v>2769938088</v>
      </c>
      <c r="E216" s="6">
        <v>0</v>
      </c>
      <c r="F216" s="6">
        <v>486360105</v>
      </c>
      <c r="G216" s="6">
        <v>103977920</v>
      </c>
      <c r="H216" s="6">
        <v>86149120</v>
      </c>
      <c r="I216" s="6">
        <f t="shared" si="13"/>
        <v>3446425233</v>
      </c>
      <c r="J216" s="18">
        <f t="shared" si="14"/>
        <v>80.371338437214831</v>
      </c>
      <c r="K216" s="18">
        <f t="shared" si="15"/>
        <v>19.628661562785162</v>
      </c>
      <c r="L216" s="18">
        <f t="shared" si="16"/>
        <v>2.5</v>
      </c>
    </row>
    <row r="217" spans="1:12" hidden="1">
      <c r="A217" s="17" t="s">
        <v>452</v>
      </c>
      <c r="B217" s="5" t="s">
        <v>453</v>
      </c>
      <c r="C217" s="5" t="s">
        <v>38</v>
      </c>
      <c r="D217" s="6">
        <v>2211760440</v>
      </c>
      <c r="E217" s="6">
        <v>0</v>
      </c>
      <c r="F217" s="6">
        <v>342787654</v>
      </c>
      <c r="G217" s="6">
        <v>290908445</v>
      </c>
      <c r="H217" s="6">
        <v>95335440</v>
      </c>
      <c r="I217" s="6">
        <f t="shared" si="13"/>
        <v>2940791979</v>
      </c>
      <c r="J217" s="18">
        <f t="shared" si="14"/>
        <v>75.209686907269685</v>
      </c>
      <c r="K217" s="18">
        <f t="shared" si="15"/>
        <v>24.790313092730319</v>
      </c>
      <c r="L217" s="18">
        <f t="shared" si="16"/>
        <v>3.24</v>
      </c>
    </row>
    <row r="218" spans="1:12" hidden="1">
      <c r="A218" s="17" t="s">
        <v>454</v>
      </c>
      <c r="B218" s="5" t="s">
        <v>455</v>
      </c>
      <c r="C218" s="5" t="s">
        <v>38</v>
      </c>
      <c r="D218" s="6">
        <v>1492207615</v>
      </c>
      <c r="E218" s="6">
        <v>0</v>
      </c>
      <c r="F218" s="6">
        <v>136804145</v>
      </c>
      <c r="G218" s="6">
        <v>32599400</v>
      </c>
      <c r="H218" s="6">
        <v>49232380</v>
      </c>
      <c r="I218" s="6">
        <f t="shared" si="13"/>
        <v>1710843540</v>
      </c>
      <c r="J218" s="18">
        <f t="shared" si="14"/>
        <v>87.220577458532532</v>
      </c>
      <c r="K218" s="18">
        <f t="shared" si="15"/>
        <v>12.77942254146747</v>
      </c>
      <c r="L218" s="18">
        <f t="shared" si="16"/>
        <v>2.88</v>
      </c>
    </row>
    <row r="219" spans="1:12" hidden="1">
      <c r="A219" s="17" t="s">
        <v>456</v>
      </c>
      <c r="B219" s="5" t="s">
        <v>457</v>
      </c>
      <c r="C219" s="5" t="s">
        <v>43</v>
      </c>
      <c r="D219" s="6">
        <v>276007784</v>
      </c>
      <c r="E219" s="6">
        <v>0</v>
      </c>
      <c r="F219" s="6">
        <v>15253901</v>
      </c>
      <c r="G219" s="6">
        <v>92251000</v>
      </c>
      <c r="H219" s="6">
        <v>80581274</v>
      </c>
      <c r="I219" s="6">
        <f t="shared" si="13"/>
        <v>464093959</v>
      </c>
      <c r="J219" s="18">
        <f t="shared" si="14"/>
        <v>59.472393175451785</v>
      </c>
      <c r="K219" s="18">
        <f t="shared" si="15"/>
        <v>40.527606824548215</v>
      </c>
      <c r="L219" s="18">
        <f t="shared" si="16"/>
        <v>17.36</v>
      </c>
    </row>
    <row r="220" spans="1:12" hidden="1">
      <c r="A220" s="17" t="s">
        <v>458</v>
      </c>
      <c r="B220" s="5" t="s">
        <v>459</v>
      </c>
      <c r="C220" s="5" t="s">
        <v>17</v>
      </c>
      <c r="D220" s="6">
        <v>2102354107</v>
      </c>
      <c r="E220" s="6">
        <v>0</v>
      </c>
      <c r="F220" s="6">
        <v>154127493</v>
      </c>
      <c r="G220" s="6">
        <v>198761770</v>
      </c>
      <c r="H220" s="6">
        <v>70631560</v>
      </c>
      <c r="I220" s="6">
        <f t="shared" si="13"/>
        <v>2525874930</v>
      </c>
      <c r="J220" s="18">
        <f t="shared" si="14"/>
        <v>83.232708081868495</v>
      </c>
      <c r="K220" s="18">
        <f t="shared" si="15"/>
        <v>16.767291918131512</v>
      </c>
      <c r="L220" s="18">
        <f t="shared" si="16"/>
        <v>2.8</v>
      </c>
    </row>
    <row r="221" spans="1:12">
      <c r="A221" s="17" t="s">
        <v>460</v>
      </c>
      <c r="B221" s="5" t="s">
        <v>461</v>
      </c>
      <c r="C221" s="5" t="s">
        <v>11</v>
      </c>
      <c r="D221" s="6">
        <v>2319231484</v>
      </c>
      <c r="E221" s="6">
        <v>0</v>
      </c>
      <c r="F221" s="6">
        <v>315280789</v>
      </c>
      <c r="G221" s="6">
        <v>30177300</v>
      </c>
      <c r="H221" s="6">
        <v>49936200</v>
      </c>
      <c r="I221" s="6">
        <f t="shared" si="13"/>
        <v>2714625773</v>
      </c>
      <c r="J221" s="18">
        <f t="shared" si="14"/>
        <v>85.434666798914236</v>
      </c>
      <c r="K221" s="18">
        <f t="shared" si="15"/>
        <v>14.565333201085762</v>
      </c>
      <c r="L221" s="18">
        <f t="shared" si="16"/>
        <v>1.84</v>
      </c>
    </row>
    <row r="222" spans="1:12" hidden="1">
      <c r="A222" s="17" t="s">
        <v>462</v>
      </c>
      <c r="B222" s="5" t="s">
        <v>463</v>
      </c>
      <c r="C222" s="5" t="s">
        <v>54</v>
      </c>
      <c r="D222" s="6">
        <v>3848842151</v>
      </c>
      <c r="E222" s="6">
        <v>0</v>
      </c>
      <c r="F222" s="6">
        <v>954532813</v>
      </c>
      <c r="G222" s="6">
        <v>383061556</v>
      </c>
      <c r="H222" s="6">
        <v>124793210</v>
      </c>
      <c r="I222" s="6">
        <f t="shared" si="13"/>
        <v>5311229730</v>
      </c>
      <c r="J222" s="18">
        <f t="shared" si="14"/>
        <v>72.466120779151453</v>
      </c>
      <c r="K222" s="18">
        <f t="shared" si="15"/>
        <v>27.53387922084854</v>
      </c>
      <c r="L222" s="18">
        <f t="shared" si="16"/>
        <v>2.35</v>
      </c>
    </row>
    <row r="223" spans="1:12" hidden="1">
      <c r="A223" s="17" t="s">
        <v>464</v>
      </c>
      <c r="B223" s="5" t="s">
        <v>465</v>
      </c>
      <c r="C223" s="5" t="s">
        <v>146</v>
      </c>
      <c r="D223" s="6">
        <v>2993008409</v>
      </c>
      <c r="E223" s="6">
        <v>1668900</v>
      </c>
      <c r="F223" s="6">
        <v>159165971</v>
      </c>
      <c r="G223" s="6">
        <v>5018400</v>
      </c>
      <c r="H223" s="6">
        <v>55858190</v>
      </c>
      <c r="I223" s="6">
        <f t="shared" si="13"/>
        <v>3214719870</v>
      </c>
      <c r="J223" s="18">
        <f t="shared" si="14"/>
        <v>93.155155973201488</v>
      </c>
      <c r="K223" s="18">
        <f t="shared" si="15"/>
        <v>6.8448440267985147</v>
      </c>
      <c r="L223" s="18">
        <f t="shared" si="16"/>
        <v>1.74</v>
      </c>
    </row>
    <row r="224" spans="1:12" hidden="1">
      <c r="A224" s="17" t="s">
        <v>466</v>
      </c>
      <c r="B224" s="5" t="s">
        <v>467</v>
      </c>
      <c r="C224" s="5" t="s">
        <v>38</v>
      </c>
      <c r="D224" s="6">
        <v>197191840</v>
      </c>
      <c r="E224" s="6">
        <v>0</v>
      </c>
      <c r="F224" s="6">
        <v>5383290</v>
      </c>
      <c r="G224" s="6">
        <v>775300</v>
      </c>
      <c r="H224" s="6">
        <v>9350553</v>
      </c>
      <c r="I224" s="6">
        <f t="shared" si="13"/>
        <v>212700983</v>
      </c>
      <c r="J224" s="18">
        <f t="shared" si="14"/>
        <v>92.708476105162148</v>
      </c>
      <c r="K224" s="18">
        <f t="shared" si="15"/>
        <v>7.2915238948378533</v>
      </c>
      <c r="L224" s="18">
        <f t="shared" si="16"/>
        <v>4.4000000000000004</v>
      </c>
    </row>
    <row r="225" spans="1:12" hidden="1">
      <c r="A225" s="17" t="s">
        <v>468</v>
      </c>
      <c r="B225" s="5" t="s">
        <v>469</v>
      </c>
      <c r="C225" s="5" t="s">
        <v>43</v>
      </c>
      <c r="D225" s="6">
        <v>411495092</v>
      </c>
      <c r="E225" s="6">
        <v>0</v>
      </c>
      <c r="F225" s="6">
        <v>48380085</v>
      </c>
      <c r="G225" s="6">
        <v>28201350</v>
      </c>
      <c r="H225" s="6">
        <v>15792030</v>
      </c>
      <c r="I225" s="6">
        <f t="shared" si="13"/>
        <v>503868557</v>
      </c>
      <c r="J225" s="18">
        <f t="shared" si="14"/>
        <v>81.667150347704663</v>
      </c>
      <c r="K225" s="18">
        <f t="shared" si="15"/>
        <v>18.33284965229533</v>
      </c>
      <c r="L225" s="18">
        <f t="shared" si="16"/>
        <v>3.13</v>
      </c>
    </row>
    <row r="226" spans="1:12" hidden="1">
      <c r="A226" s="17" t="s">
        <v>470</v>
      </c>
      <c r="B226" s="5" t="s">
        <v>471</v>
      </c>
      <c r="C226" s="5" t="s">
        <v>59</v>
      </c>
      <c r="D226" s="6">
        <v>3773552005</v>
      </c>
      <c r="E226" s="6">
        <v>0</v>
      </c>
      <c r="F226" s="6">
        <v>253016695</v>
      </c>
      <c r="G226" s="6">
        <v>8455100</v>
      </c>
      <c r="H226" s="6">
        <v>60701480</v>
      </c>
      <c r="I226" s="6">
        <f t="shared" si="13"/>
        <v>4095725280</v>
      </c>
      <c r="J226" s="18">
        <f t="shared" si="14"/>
        <v>92.133913947470617</v>
      </c>
      <c r="K226" s="18">
        <f t="shared" si="15"/>
        <v>7.8660860525293819</v>
      </c>
      <c r="L226" s="18">
        <f t="shared" si="16"/>
        <v>1.48</v>
      </c>
    </row>
    <row r="227" spans="1:12" hidden="1">
      <c r="A227" s="17" t="s">
        <v>472</v>
      </c>
      <c r="B227" s="5" t="s">
        <v>473</v>
      </c>
      <c r="C227" s="5" t="s">
        <v>20</v>
      </c>
      <c r="D227" s="6">
        <v>572810135</v>
      </c>
      <c r="E227" s="6">
        <v>0</v>
      </c>
      <c r="F227" s="6">
        <v>14218965</v>
      </c>
      <c r="G227" s="6">
        <v>3280200</v>
      </c>
      <c r="H227" s="6">
        <v>23717426</v>
      </c>
      <c r="I227" s="6">
        <f t="shared" si="13"/>
        <v>614026726</v>
      </c>
      <c r="J227" s="18">
        <f t="shared" si="14"/>
        <v>93.287492342800732</v>
      </c>
      <c r="K227" s="18">
        <f t="shared" si="15"/>
        <v>6.7125076571992732</v>
      </c>
      <c r="L227" s="18">
        <f t="shared" si="16"/>
        <v>3.86</v>
      </c>
    </row>
    <row r="228" spans="1:12" hidden="1">
      <c r="A228" s="17" t="s">
        <v>474</v>
      </c>
      <c r="B228" s="5" t="s">
        <v>475</v>
      </c>
      <c r="C228" s="5" t="s">
        <v>38</v>
      </c>
      <c r="D228" s="6">
        <v>1055022946</v>
      </c>
      <c r="E228" s="6">
        <v>0</v>
      </c>
      <c r="F228" s="6">
        <v>134142076</v>
      </c>
      <c r="G228" s="6">
        <v>111876913</v>
      </c>
      <c r="H228" s="6">
        <v>74283600</v>
      </c>
      <c r="I228" s="6">
        <f t="shared" si="13"/>
        <v>1375325535</v>
      </c>
      <c r="J228" s="18">
        <f t="shared" si="14"/>
        <v>76.710780040886831</v>
      </c>
      <c r="K228" s="18">
        <f t="shared" si="15"/>
        <v>23.289219959113172</v>
      </c>
      <c r="L228" s="18">
        <f t="shared" si="16"/>
        <v>5.4</v>
      </c>
    </row>
    <row r="229" spans="1:12" hidden="1">
      <c r="A229" s="17" t="s">
        <v>476</v>
      </c>
      <c r="B229" s="5" t="s">
        <v>477</v>
      </c>
      <c r="C229" s="5" t="s">
        <v>23</v>
      </c>
      <c r="D229" s="6">
        <v>772617255</v>
      </c>
      <c r="E229" s="6">
        <v>0</v>
      </c>
      <c r="F229" s="6">
        <v>66540077</v>
      </c>
      <c r="G229" s="6">
        <v>44722900</v>
      </c>
      <c r="H229" s="6">
        <v>66544077</v>
      </c>
      <c r="I229" s="6">
        <f t="shared" si="13"/>
        <v>950424309</v>
      </c>
      <c r="J229" s="18">
        <f t="shared" si="14"/>
        <v>81.291823839493148</v>
      </c>
      <c r="K229" s="18">
        <f t="shared" si="15"/>
        <v>18.708176160506852</v>
      </c>
      <c r="L229" s="18">
        <f t="shared" si="16"/>
        <v>7</v>
      </c>
    </row>
    <row r="230" spans="1:12" hidden="1">
      <c r="A230" s="17" t="s">
        <v>478</v>
      </c>
      <c r="B230" s="5" t="s">
        <v>479</v>
      </c>
      <c r="C230" s="5" t="s">
        <v>38</v>
      </c>
      <c r="D230" s="6">
        <v>532329184</v>
      </c>
      <c r="E230" s="6">
        <v>0</v>
      </c>
      <c r="F230" s="6">
        <v>10739700</v>
      </c>
      <c r="G230" s="6">
        <v>5367300</v>
      </c>
      <c r="H230" s="6">
        <v>10156748</v>
      </c>
      <c r="I230" s="6">
        <f t="shared" si="13"/>
        <v>558592932</v>
      </c>
      <c r="J230" s="18">
        <f t="shared" si="14"/>
        <v>95.298231235048988</v>
      </c>
      <c r="K230" s="18">
        <f t="shared" si="15"/>
        <v>4.7017687649510043</v>
      </c>
      <c r="L230" s="18">
        <f t="shared" si="16"/>
        <v>1.82</v>
      </c>
    </row>
    <row r="231" spans="1:12" hidden="1">
      <c r="A231" s="17" t="s">
        <v>480</v>
      </c>
      <c r="B231" s="5" t="s">
        <v>481</v>
      </c>
      <c r="C231" s="5" t="s">
        <v>28</v>
      </c>
      <c r="D231" s="6">
        <v>6367740750</v>
      </c>
      <c r="E231" s="6">
        <v>0</v>
      </c>
      <c r="F231" s="6">
        <v>1210329109</v>
      </c>
      <c r="G231" s="6">
        <v>271758000</v>
      </c>
      <c r="H231" s="6">
        <v>122029260</v>
      </c>
      <c r="I231" s="6">
        <f t="shared" si="13"/>
        <v>7971857119</v>
      </c>
      <c r="J231" s="18">
        <f t="shared" si="14"/>
        <v>79.877758155288888</v>
      </c>
      <c r="K231" s="18">
        <f t="shared" si="15"/>
        <v>20.122241844711116</v>
      </c>
      <c r="L231" s="18">
        <f t="shared" si="16"/>
        <v>1.53</v>
      </c>
    </row>
    <row r="232" spans="1:12" hidden="1">
      <c r="A232" s="17" t="s">
        <v>482</v>
      </c>
      <c r="B232" s="5" t="s">
        <v>483</v>
      </c>
      <c r="C232" s="5" t="s">
        <v>31</v>
      </c>
      <c r="D232" s="6">
        <v>165224445</v>
      </c>
      <c r="E232" s="6">
        <v>0</v>
      </c>
      <c r="F232" s="6">
        <v>1721855</v>
      </c>
      <c r="G232" s="6">
        <v>946200</v>
      </c>
      <c r="H232" s="6">
        <v>11634400</v>
      </c>
      <c r="I232" s="6">
        <f t="shared" si="13"/>
        <v>179526900</v>
      </c>
      <c r="J232" s="18">
        <f t="shared" si="14"/>
        <v>92.033252398387091</v>
      </c>
      <c r="K232" s="18">
        <f t="shared" si="15"/>
        <v>7.966747601612906</v>
      </c>
      <c r="L232" s="18">
        <f t="shared" si="16"/>
        <v>6.48</v>
      </c>
    </row>
    <row r="233" spans="1:12">
      <c r="A233" s="17" t="s">
        <v>484</v>
      </c>
      <c r="B233" s="5" t="s">
        <v>485</v>
      </c>
      <c r="C233" s="5" t="s">
        <v>11</v>
      </c>
      <c r="D233" s="6">
        <v>2467268338</v>
      </c>
      <c r="E233" s="6">
        <v>0</v>
      </c>
      <c r="F233" s="6">
        <v>237148781</v>
      </c>
      <c r="G233" s="6">
        <v>87074500</v>
      </c>
      <c r="H233" s="6">
        <v>39759590</v>
      </c>
      <c r="I233" s="6">
        <f t="shared" si="13"/>
        <v>2831251209</v>
      </c>
      <c r="J233" s="18">
        <f t="shared" si="14"/>
        <v>87.14409834623757</v>
      </c>
      <c r="K233" s="18">
        <f t="shared" si="15"/>
        <v>12.855901653762436</v>
      </c>
      <c r="L233" s="18">
        <f t="shared" si="16"/>
        <v>1.4</v>
      </c>
    </row>
    <row r="234" spans="1:12" hidden="1">
      <c r="A234" s="17" t="s">
        <v>486</v>
      </c>
      <c r="B234" s="5" t="s">
        <v>487</v>
      </c>
      <c r="C234" s="5" t="s">
        <v>14</v>
      </c>
      <c r="D234" s="6">
        <v>1239729382</v>
      </c>
      <c r="E234" s="6">
        <v>0</v>
      </c>
      <c r="F234" s="6">
        <v>32524371</v>
      </c>
      <c r="G234" s="6">
        <v>29286800</v>
      </c>
      <c r="H234" s="6">
        <v>21472643</v>
      </c>
      <c r="I234" s="6">
        <f t="shared" si="13"/>
        <v>1323013196</v>
      </c>
      <c r="J234" s="18">
        <f t="shared" si="14"/>
        <v>93.704989923622804</v>
      </c>
      <c r="K234" s="18">
        <f t="shared" si="15"/>
        <v>6.2950100763771974</v>
      </c>
      <c r="L234" s="18">
        <f t="shared" si="16"/>
        <v>1.62</v>
      </c>
    </row>
    <row r="235" spans="1:12" hidden="1">
      <c r="A235" s="17" t="s">
        <v>488</v>
      </c>
      <c r="B235" s="5" t="s">
        <v>489</v>
      </c>
      <c r="C235" s="5" t="s">
        <v>20</v>
      </c>
      <c r="D235" s="6">
        <v>80616094</v>
      </c>
      <c r="E235" s="6">
        <v>0</v>
      </c>
      <c r="F235" s="6">
        <v>6343492</v>
      </c>
      <c r="G235" s="6">
        <v>546100</v>
      </c>
      <c r="H235" s="6">
        <v>3046603</v>
      </c>
      <c r="I235" s="6">
        <f t="shared" si="13"/>
        <v>90552289</v>
      </c>
      <c r="J235" s="18">
        <f t="shared" si="14"/>
        <v>89.027118905851182</v>
      </c>
      <c r="K235" s="18">
        <f t="shared" si="15"/>
        <v>10.97288109414882</v>
      </c>
      <c r="L235" s="18">
        <f t="shared" si="16"/>
        <v>3.36</v>
      </c>
    </row>
    <row r="236" spans="1:12" hidden="1">
      <c r="A236" s="17" t="s">
        <v>490</v>
      </c>
      <c r="B236" s="5" t="s">
        <v>491</v>
      </c>
      <c r="C236" s="5" t="s">
        <v>38</v>
      </c>
      <c r="D236" s="6">
        <v>135216986</v>
      </c>
      <c r="E236" s="6">
        <v>0</v>
      </c>
      <c r="F236" s="6">
        <v>4066114</v>
      </c>
      <c r="G236" s="6">
        <v>147200</v>
      </c>
      <c r="H236" s="6">
        <v>13171305</v>
      </c>
      <c r="I236" s="6">
        <f t="shared" si="13"/>
        <v>152601605</v>
      </c>
      <c r="J236" s="18">
        <f t="shared" si="14"/>
        <v>88.607840002731294</v>
      </c>
      <c r="K236" s="18">
        <f t="shared" si="15"/>
        <v>11.392159997268706</v>
      </c>
      <c r="L236" s="18">
        <f t="shared" si="16"/>
        <v>8.6300000000000008</v>
      </c>
    </row>
    <row r="237" spans="1:12" hidden="1">
      <c r="A237" s="17" t="s">
        <v>492</v>
      </c>
      <c r="B237" s="5" t="s">
        <v>493</v>
      </c>
      <c r="C237" s="5" t="s">
        <v>38</v>
      </c>
      <c r="D237" s="6">
        <v>191749022</v>
      </c>
      <c r="E237" s="6">
        <v>0</v>
      </c>
      <c r="F237" s="6">
        <v>6952398</v>
      </c>
      <c r="G237" s="6">
        <v>358200</v>
      </c>
      <c r="H237" s="6">
        <v>6242561</v>
      </c>
      <c r="I237" s="6">
        <f t="shared" si="13"/>
        <v>205302181</v>
      </c>
      <c r="J237" s="18">
        <f t="shared" si="14"/>
        <v>93.398433989359319</v>
      </c>
      <c r="K237" s="18">
        <f t="shared" si="15"/>
        <v>6.6015660106406759</v>
      </c>
      <c r="L237" s="18">
        <f t="shared" si="16"/>
        <v>3.04</v>
      </c>
    </row>
    <row r="238" spans="1:12" hidden="1">
      <c r="A238" s="17" t="s">
        <v>494</v>
      </c>
      <c r="B238" s="5" t="s">
        <v>495</v>
      </c>
      <c r="C238" s="5" t="s">
        <v>20</v>
      </c>
      <c r="D238" s="6">
        <v>2761142888</v>
      </c>
      <c r="E238" s="6">
        <v>0</v>
      </c>
      <c r="F238" s="6">
        <v>406721901</v>
      </c>
      <c r="G238" s="6">
        <v>163353423</v>
      </c>
      <c r="H238" s="6">
        <v>250147060</v>
      </c>
      <c r="I238" s="6">
        <f t="shared" si="13"/>
        <v>3581365272</v>
      </c>
      <c r="J238" s="18">
        <f t="shared" si="14"/>
        <v>77.097494343492372</v>
      </c>
      <c r="K238" s="18">
        <f t="shared" si="15"/>
        <v>22.902505656507632</v>
      </c>
      <c r="L238" s="18">
        <f t="shared" si="16"/>
        <v>6.98</v>
      </c>
    </row>
    <row r="239" spans="1:12" hidden="1">
      <c r="A239" s="17" t="s">
        <v>496</v>
      </c>
      <c r="B239" s="5" t="s">
        <v>497</v>
      </c>
      <c r="C239" s="5" t="s">
        <v>31</v>
      </c>
      <c r="D239" s="6">
        <v>69781265</v>
      </c>
      <c r="E239" s="6">
        <v>0</v>
      </c>
      <c r="F239" s="6">
        <v>6918653</v>
      </c>
      <c r="G239" s="6">
        <v>863700</v>
      </c>
      <c r="H239" s="6">
        <v>11014629</v>
      </c>
      <c r="I239" s="6">
        <f t="shared" si="13"/>
        <v>88578247</v>
      </c>
      <c r="J239" s="18">
        <f t="shared" si="14"/>
        <v>78.779234590181034</v>
      </c>
      <c r="K239" s="18">
        <f t="shared" si="15"/>
        <v>21.220765409818959</v>
      </c>
      <c r="L239" s="18">
        <f t="shared" si="16"/>
        <v>12.43</v>
      </c>
    </row>
    <row r="240" spans="1:12" hidden="1">
      <c r="A240" s="17" t="s">
        <v>498</v>
      </c>
      <c r="B240" s="5" t="s">
        <v>499</v>
      </c>
      <c r="C240" s="5" t="s">
        <v>54</v>
      </c>
      <c r="D240" s="6">
        <v>1065842385</v>
      </c>
      <c r="E240" s="6">
        <v>0</v>
      </c>
      <c r="F240" s="6">
        <v>263593592</v>
      </c>
      <c r="G240" s="6">
        <v>51511400</v>
      </c>
      <c r="H240" s="6">
        <v>75075575</v>
      </c>
      <c r="I240" s="6">
        <f t="shared" si="13"/>
        <v>1456022952</v>
      </c>
      <c r="J240" s="18">
        <f t="shared" si="14"/>
        <v>73.202306566387136</v>
      </c>
      <c r="K240" s="18">
        <f t="shared" si="15"/>
        <v>26.797693433612853</v>
      </c>
      <c r="L240" s="18">
        <f t="shared" si="16"/>
        <v>5.16</v>
      </c>
    </row>
    <row r="241" spans="1:12">
      <c r="A241" s="17" t="s">
        <v>500</v>
      </c>
      <c r="B241" s="5" t="s">
        <v>501</v>
      </c>
      <c r="C241" s="5" t="s">
        <v>11</v>
      </c>
      <c r="D241" s="6">
        <v>8552989448</v>
      </c>
      <c r="E241" s="6">
        <v>0</v>
      </c>
      <c r="F241" s="6">
        <v>931884204</v>
      </c>
      <c r="G241" s="6">
        <v>720293483</v>
      </c>
      <c r="H241" s="6">
        <v>360582243</v>
      </c>
      <c r="I241" s="6">
        <f t="shared" si="13"/>
        <v>10565749378</v>
      </c>
      <c r="J241" s="18">
        <f t="shared" si="14"/>
        <v>80.950145058418968</v>
      </c>
      <c r="K241" s="18">
        <f t="shared" si="15"/>
        <v>19.049854941581028</v>
      </c>
      <c r="L241" s="18">
        <f t="shared" si="16"/>
        <v>3.41</v>
      </c>
    </row>
    <row r="242" spans="1:12">
      <c r="A242" s="21" t="s">
        <v>502</v>
      </c>
      <c r="B242" s="22" t="s">
        <v>503</v>
      </c>
      <c r="C242" s="22" t="s">
        <v>11</v>
      </c>
      <c r="D242" s="23">
        <v>377792255</v>
      </c>
      <c r="E242" s="23">
        <v>0</v>
      </c>
      <c r="F242" s="23">
        <v>84107515</v>
      </c>
      <c r="G242" s="23">
        <v>15865100</v>
      </c>
      <c r="H242" s="23">
        <v>49424870</v>
      </c>
      <c r="I242" s="23">
        <f t="shared" si="13"/>
        <v>527189740</v>
      </c>
      <c r="J242" s="24">
        <f t="shared" si="14"/>
        <v>71.661534042752805</v>
      </c>
      <c r="K242" s="24">
        <f t="shared" si="15"/>
        <v>28.338465957247195</v>
      </c>
      <c r="L242" s="24">
        <f t="shared" si="16"/>
        <v>9.3800000000000008</v>
      </c>
    </row>
    <row r="243" spans="1:12" hidden="1">
      <c r="A243" s="17" t="s">
        <v>504</v>
      </c>
      <c r="B243" s="5" t="s">
        <v>505</v>
      </c>
      <c r="C243" s="5" t="s">
        <v>38</v>
      </c>
      <c r="D243" s="6">
        <v>520523800</v>
      </c>
      <c r="E243" s="6">
        <v>0</v>
      </c>
      <c r="F243" s="6">
        <v>7668927</v>
      </c>
      <c r="G243" s="6">
        <v>1778400</v>
      </c>
      <c r="H243" s="6">
        <v>11517439</v>
      </c>
      <c r="I243" s="6">
        <f t="shared" si="13"/>
        <v>541488566</v>
      </c>
      <c r="J243" s="18">
        <f t="shared" si="14"/>
        <v>96.128308644655675</v>
      </c>
      <c r="K243" s="18">
        <f t="shared" si="15"/>
        <v>3.8716913553443346</v>
      </c>
      <c r="L243" s="18">
        <f t="shared" si="16"/>
        <v>2.13</v>
      </c>
    </row>
    <row r="244" spans="1:12" hidden="1">
      <c r="A244" s="17" t="s">
        <v>506</v>
      </c>
      <c r="B244" s="5" t="s">
        <v>507</v>
      </c>
      <c r="C244" s="5" t="s">
        <v>59</v>
      </c>
      <c r="D244" s="6">
        <v>2709147334</v>
      </c>
      <c r="E244" s="6">
        <v>0</v>
      </c>
      <c r="F244" s="6">
        <v>439399556</v>
      </c>
      <c r="G244" s="6">
        <v>1896000</v>
      </c>
      <c r="H244" s="6">
        <v>33191240</v>
      </c>
      <c r="I244" s="6">
        <f t="shared" si="13"/>
        <v>3183634130</v>
      </c>
      <c r="J244" s="18">
        <f t="shared" si="14"/>
        <v>85.096063912344107</v>
      </c>
      <c r="K244" s="18">
        <f t="shared" si="15"/>
        <v>14.903936087655904</v>
      </c>
      <c r="L244" s="18">
        <f t="shared" si="16"/>
        <v>1.04</v>
      </c>
    </row>
    <row r="245" spans="1:12" hidden="1">
      <c r="A245" s="17" t="s">
        <v>508</v>
      </c>
      <c r="B245" s="5" t="s">
        <v>509</v>
      </c>
      <c r="C245" s="5" t="s">
        <v>54</v>
      </c>
      <c r="D245" s="6">
        <v>13618696687</v>
      </c>
      <c r="E245" s="6">
        <v>0</v>
      </c>
      <c r="F245" s="6">
        <v>1842463695</v>
      </c>
      <c r="G245" s="6">
        <v>96588100</v>
      </c>
      <c r="H245" s="6">
        <v>383338500</v>
      </c>
      <c r="I245" s="6">
        <f t="shared" si="13"/>
        <v>15941086982</v>
      </c>
      <c r="J245" s="18">
        <f t="shared" si="14"/>
        <v>85.43141821117753</v>
      </c>
      <c r="K245" s="18">
        <f t="shared" si="15"/>
        <v>14.56858178882246</v>
      </c>
      <c r="L245" s="18">
        <f t="shared" si="16"/>
        <v>2.4</v>
      </c>
    </row>
    <row r="246" spans="1:12" hidden="1">
      <c r="A246" s="17" t="s">
        <v>510</v>
      </c>
      <c r="B246" s="5" t="s">
        <v>511</v>
      </c>
      <c r="C246" s="5" t="s">
        <v>54</v>
      </c>
      <c r="D246" s="6">
        <v>3291445915</v>
      </c>
      <c r="E246" s="6">
        <v>0</v>
      </c>
      <c r="F246" s="6">
        <v>260045045</v>
      </c>
      <c r="G246" s="6">
        <v>104468500</v>
      </c>
      <c r="H246" s="6">
        <v>86521690</v>
      </c>
      <c r="I246" s="6">
        <f t="shared" si="13"/>
        <v>3742481150</v>
      </c>
      <c r="J246" s="18">
        <f t="shared" si="14"/>
        <v>87.948229612325505</v>
      </c>
      <c r="K246" s="18">
        <f t="shared" si="15"/>
        <v>12.051770387674496</v>
      </c>
      <c r="L246" s="18">
        <f t="shared" si="16"/>
        <v>2.31</v>
      </c>
    </row>
    <row r="247" spans="1:12" hidden="1">
      <c r="A247" s="17" t="s">
        <v>512</v>
      </c>
      <c r="B247" s="5" t="s">
        <v>513</v>
      </c>
      <c r="C247" s="5" t="s">
        <v>17</v>
      </c>
      <c r="D247" s="6">
        <v>1733367286</v>
      </c>
      <c r="E247" s="6">
        <v>0</v>
      </c>
      <c r="F247" s="6">
        <v>401596020</v>
      </c>
      <c r="G247" s="6">
        <v>124226850</v>
      </c>
      <c r="H247" s="6">
        <v>37716190</v>
      </c>
      <c r="I247" s="6">
        <f t="shared" si="13"/>
        <v>2296906346</v>
      </c>
      <c r="J247" s="18">
        <f t="shared" si="14"/>
        <v>75.465300926117948</v>
      </c>
      <c r="K247" s="18">
        <f t="shared" si="15"/>
        <v>24.534699073882049</v>
      </c>
      <c r="L247" s="18">
        <f t="shared" si="16"/>
        <v>1.64</v>
      </c>
    </row>
    <row r="248" spans="1:12" hidden="1">
      <c r="A248" s="17" t="s">
        <v>514</v>
      </c>
      <c r="B248" s="5" t="s">
        <v>515</v>
      </c>
      <c r="C248" s="5" t="s">
        <v>14</v>
      </c>
      <c r="D248" s="6">
        <v>4799025435</v>
      </c>
      <c r="E248" s="6">
        <v>0</v>
      </c>
      <c r="F248" s="6">
        <v>333243565</v>
      </c>
      <c r="G248" s="6">
        <v>11136400</v>
      </c>
      <c r="H248" s="6">
        <v>49493290</v>
      </c>
      <c r="I248" s="6">
        <f t="shared" si="13"/>
        <v>5192898690</v>
      </c>
      <c r="J248" s="18">
        <f t="shared" si="14"/>
        <v>92.41515618707362</v>
      </c>
      <c r="K248" s="18">
        <f t="shared" si="15"/>
        <v>7.5848438129263798</v>
      </c>
      <c r="L248" s="18">
        <f t="shared" si="16"/>
        <v>0.95</v>
      </c>
    </row>
    <row r="249" spans="1:12" hidden="1">
      <c r="A249" s="17" t="s">
        <v>516</v>
      </c>
      <c r="B249" s="5" t="s">
        <v>517</v>
      </c>
      <c r="C249" s="5" t="s">
        <v>17</v>
      </c>
      <c r="D249" s="6">
        <v>1729614627</v>
      </c>
      <c r="E249" s="6">
        <v>0</v>
      </c>
      <c r="F249" s="6">
        <v>72332373</v>
      </c>
      <c r="G249" s="6">
        <v>15998900</v>
      </c>
      <c r="H249" s="6">
        <v>66484468</v>
      </c>
      <c r="I249" s="6">
        <f t="shared" si="13"/>
        <v>1884430368</v>
      </c>
      <c r="J249" s="18">
        <f t="shared" si="14"/>
        <v>91.784480677611327</v>
      </c>
      <c r="K249" s="18">
        <f t="shared" si="15"/>
        <v>8.2155193223886744</v>
      </c>
      <c r="L249" s="18">
        <f t="shared" si="16"/>
        <v>3.53</v>
      </c>
    </row>
    <row r="250" spans="1:12" hidden="1">
      <c r="A250" s="17" t="s">
        <v>518</v>
      </c>
      <c r="B250" s="5" t="s">
        <v>519</v>
      </c>
      <c r="C250" s="5" t="s">
        <v>91</v>
      </c>
      <c r="D250" s="6">
        <v>5599805095</v>
      </c>
      <c r="E250" s="6">
        <v>0</v>
      </c>
      <c r="F250" s="6">
        <v>562412058</v>
      </c>
      <c r="G250" s="6">
        <v>131414600</v>
      </c>
      <c r="H250" s="6">
        <v>88969147</v>
      </c>
      <c r="I250" s="6">
        <f t="shared" si="13"/>
        <v>6382600900</v>
      </c>
      <c r="J250" s="18">
        <f t="shared" si="14"/>
        <v>87.735473089034912</v>
      </c>
      <c r="K250" s="18">
        <f t="shared" si="15"/>
        <v>12.26452691096509</v>
      </c>
      <c r="L250" s="18">
        <f t="shared" si="16"/>
        <v>1.39</v>
      </c>
    </row>
    <row r="251" spans="1:12" hidden="1">
      <c r="A251" s="17" t="s">
        <v>520</v>
      </c>
      <c r="B251" s="5" t="s">
        <v>521</v>
      </c>
      <c r="C251" s="5" t="s">
        <v>20</v>
      </c>
      <c r="D251" s="6">
        <v>388457888</v>
      </c>
      <c r="E251" s="6">
        <v>0</v>
      </c>
      <c r="F251" s="6">
        <v>5157965</v>
      </c>
      <c r="G251" s="6">
        <v>745100</v>
      </c>
      <c r="H251" s="6">
        <v>21954303</v>
      </c>
      <c r="I251" s="6">
        <f t="shared" si="13"/>
        <v>416315256</v>
      </c>
      <c r="J251" s="18">
        <f t="shared" si="14"/>
        <v>93.308588239677675</v>
      </c>
      <c r="K251" s="18">
        <f t="shared" si="15"/>
        <v>6.6914117603223255</v>
      </c>
      <c r="L251" s="18">
        <f t="shared" si="16"/>
        <v>5.27</v>
      </c>
    </row>
    <row r="252" spans="1:12">
      <c r="A252" s="17" t="s">
        <v>522</v>
      </c>
      <c r="B252" s="5" t="s">
        <v>523</v>
      </c>
      <c r="C252" s="5" t="s">
        <v>11</v>
      </c>
      <c r="D252" s="6">
        <v>816092675</v>
      </c>
      <c r="E252" s="6">
        <v>0</v>
      </c>
      <c r="F252" s="6">
        <v>38227625</v>
      </c>
      <c r="G252" s="6">
        <v>42105400</v>
      </c>
      <c r="H252" s="6">
        <v>52963100</v>
      </c>
      <c r="I252" s="6">
        <f t="shared" si="13"/>
        <v>949388800</v>
      </c>
      <c r="J252" s="18">
        <f t="shared" si="14"/>
        <v>85.959795923440424</v>
      </c>
      <c r="K252" s="18">
        <f t="shared" si="15"/>
        <v>14.040204076559574</v>
      </c>
      <c r="L252" s="18">
        <f t="shared" si="16"/>
        <v>5.58</v>
      </c>
    </row>
    <row r="253" spans="1:12">
      <c r="A253" s="17" t="s">
        <v>524</v>
      </c>
      <c r="B253" s="5" t="s">
        <v>525</v>
      </c>
      <c r="C253" s="5" t="s">
        <v>11</v>
      </c>
      <c r="D253" s="6">
        <v>1700577127</v>
      </c>
      <c r="E253" s="6">
        <v>0</v>
      </c>
      <c r="F253" s="6">
        <v>268266663</v>
      </c>
      <c r="G253" s="6">
        <v>109587300</v>
      </c>
      <c r="H253" s="6">
        <v>39816030</v>
      </c>
      <c r="I253" s="6">
        <f t="shared" si="13"/>
        <v>2118247120</v>
      </c>
      <c r="J253" s="18">
        <f t="shared" si="14"/>
        <v>80.282282031380731</v>
      </c>
      <c r="K253" s="18">
        <f t="shared" si="15"/>
        <v>19.717717968619262</v>
      </c>
      <c r="L253" s="18">
        <f t="shared" si="16"/>
        <v>1.88</v>
      </c>
    </row>
    <row r="254" spans="1:12" hidden="1">
      <c r="A254" s="17" t="s">
        <v>526</v>
      </c>
      <c r="B254" s="5" t="s">
        <v>527</v>
      </c>
      <c r="C254" s="5" t="s">
        <v>28</v>
      </c>
      <c r="D254" s="6">
        <v>2129379100</v>
      </c>
      <c r="E254" s="6">
        <v>0</v>
      </c>
      <c r="F254" s="6">
        <v>96320400</v>
      </c>
      <c r="G254" s="6">
        <v>5302400</v>
      </c>
      <c r="H254" s="6">
        <v>18842120</v>
      </c>
      <c r="I254" s="6">
        <f t="shared" si="13"/>
        <v>2249844020</v>
      </c>
      <c r="J254" s="18">
        <f t="shared" si="14"/>
        <v>94.64563236699405</v>
      </c>
      <c r="K254" s="18">
        <f t="shared" si="15"/>
        <v>5.3543676330059542</v>
      </c>
      <c r="L254" s="18">
        <f t="shared" si="16"/>
        <v>0.84</v>
      </c>
    </row>
    <row r="255" spans="1:12" hidden="1">
      <c r="A255" s="17" t="s">
        <v>528</v>
      </c>
      <c r="B255" s="5" t="s">
        <v>529</v>
      </c>
      <c r="C255" s="5" t="s">
        <v>43</v>
      </c>
      <c r="D255" s="6">
        <v>52692477</v>
      </c>
      <c r="E255" s="6">
        <v>0</v>
      </c>
      <c r="F255" s="6">
        <v>286316</v>
      </c>
      <c r="G255" s="6">
        <v>281617112</v>
      </c>
      <c r="H255" s="6">
        <v>179077249</v>
      </c>
      <c r="I255" s="6">
        <f t="shared" si="13"/>
        <v>513673154</v>
      </c>
      <c r="J255" s="18">
        <f t="shared" si="14"/>
        <v>10.257977585490091</v>
      </c>
      <c r="K255" s="18">
        <f t="shared" si="15"/>
        <v>89.742022414509904</v>
      </c>
      <c r="L255" s="18">
        <f t="shared" si="16"/>
        <v>34.86</v>
      </c>
    </row>
    <row r="256" spans="1:12" hidden="1">
      <c r="A256" s="17" t="s">
        <v>530</v>
      </c>
      <c r="B256" s="5" t="s">
        <v>531</v>
      </c>
      <c r="C256" s="5" t="s">
        <v>28</v>
      </c>
      <c r="D256" s="6">
        <v>923941725</v>
      </c>
      <c r="E256" s="6">
        <v>108300</v>
      </c>
      <c r="F256" s="6">
        <v>86918145</v>
      </c>
      <c r="G256" s="6">
        <v>37931230</v>
      </c>
      <c r="H256" s="6">
        <v>15293570</v>
      </c>
      <c r="I256" s="6">
        <f t="shared" si="13"/>
        <v>1064192970</v>
      </c>
      <c r="J256" s="18">
        <f t="shared" si="14"/>
        <v>86.831058938493072</v>
      </c>
      <c r="K256" s="18">
        <f t="shared" si="15"/>
        <v>13.168941061506917</v>
      </c>
      <c r="L256" s="18">
        <f t="shared" si="16"/>
        <v>1.44</v>
      </c>
    </row>
    <row r="257" spans="1:13" hidden="1">
      <c r="A257" s="17" t="s">
        <v>532</v>
      </c>
      <c r="B257" s="5" t="s">
        <v>533</v>
      </c>
      <c r="C257" s="5" t="s">
        <v>38</v>
      </c>
      <c r="D257" s="6">
        <v>131162625</v>
      </c>
      <c r="E257" s="6">
        <v>0</v>
      </c>
      <c r="F257" s="6">
        <v>1260852</v>
      </c>
      <c r="G257" s="6">
        <v>126352</v>
      </c>
      <c r="H257" s="6">
        <v>7716433</v>
      </c>
      <c r="I257" s="6">
        <f t="shared" si="13"/>
        <v>140266262</v>
      </c>
      <c r="J257" s="18">
        <f t="shared" si="14"/>
        <v>93.509745771937659</v>
      </c>
      <c r="K257" s="18">
        <f t="shared" si="15"/>
        <v>6.4902542280623408</v>
      </c>
      <c r="L257" s="18">
        <f t="shared" si="16"/>
        <v>5.5</v>
      </c>
    </row>
    <row r="258" spans="1:13" hidden="1">
      <c r="A258" s="17" t="s">
        <v>534</v>
      </c>
      <c r="B258" s="5" t="s">
        <v>535</v>
      </c>
      <c r="C258" s="5" t="s">
        <v>23</v>
      </c>
      <c r="D258" s="6">
        <v>123941967</v>
      </c>
      <c r="E258" s="6">
        <v>0</v>
      </c>
      <c r="F258" s="6">
        <v>3647679</v>
      </c>
      <c r="G258" s="6">
        <v>9384400</v>
      </c>
      <c r="H258" s="6">
        <v>7637002</v>
      </c>
      <c r="I258" s="6">
        <f t="shared" si="13"/>
        <v>144611048</v>
      </c>
      <c r="J258" s="18">
        <f t="shared" si="14"/>
        <v>85.70712176845575</v>
      </c>
      <c r="K258" s="18">
        <f t="shared" si="15"/>
        <v>14.292878231544245</v>
      </c>
      <c r="L258" s="18">
        <f t="shared" si="16"/>
        <v>5.28</v>
      </c>
    </row>
    <row r="259" spans="1:13" hidden="1">
      <c r="A259" s="17" t="s">
        <v>536</v>
      </c>
      <c r="B259" s="5" t="s">
        <v>537</v>
      </c>
      <c r="C259" s="5" t="s">
        <v>38</v>
      </c>
      <c r="D259" s="6">
        <v>857355659</v>
      </c>
      <c r="E259" s="6">
        <v>0</v>
      </c>
      <c r="F259" s="6">
        <v>19733141</v>
      </c>
      <c r="G259" s="6">
        <v>3944800</v>
      </c>
      <c r="H259" s="6">
        <v>31225324</v>
      </c>
      <c r="I259" s="6">
        <f t="shared" ref="I259:I322" si="17">+D259+E259+F259+G259+H259</f>
        <v>912258924</v>
      </c>
      <c r="J259" s="18">
        <f t="shared" ref="J259:J322" si="18">(+D259+E259)/I259*100</f>
        <v>93.981613820858598</v>
      </c>
      <c r="K259" s="18">
        <f t="shared" ref="K259:K322" si="19">+(F259+G259+H259)/I259*100</f>
        <v>6.0183861791413946</v>
      </c>
      <c r="L259" s="18">
        <f t="shared" si="16"/>
        <v>3.42</v>
      </c>
    </row>
    <row r="260" spans="1:13" hidden="1">
      <c r="A260" s="17" t="s">
        <v>538</v>
      </c>
      <c r="B260" s="5" t="s">
        <v>539</v>
      </c>
      <c r="C260" s="5" t="s">
        <v>28</v>
      </c>
      <c r="D260" s="6">
        <v>4606817409</v>
      </c>
      <c r="E260" s="6">
        <v>0</v>
      </c>
      <c r="F260" s="6">
        <v>511657866</v>
      </c>
      <c r="G260" s="6">
        <v>144705400</v>
      </c>
      <c r="H260" s="6">
        <v>207287610</v>
      </c>
      <c r="I260" s="6">
        <f t="shared" si="17"/>
        <v>5470468285</v>
      </c>
      <c r="J260" s="18">
        <f t="shared" si="18"/>
        <v>84.212487286177549</v>
      </c>
      <c r="K260" s="18">
        <f t="shared" si="19"/>
        <v>15.787512713822451</v>
      </c>
      <c r="L260" s="18">
        <f t="shared" ref="L260:L323" si="20">ROUND(+H260/I260*100,2)</f>
        <v>3.79</v>
      </c>
    </row>
    <row r="261" spans="1:13" hidden="1">
      <c r="A261" s="17" t="s">
        <v>540</v>
      </c>
      <c r="B261" s="5" t="s">
        <v>541</v>
      </c>
      <c r="C261" s="5" t="s">
        <v>28</v>
      </c>
      <c r="D261" s="6">
        <v>1512592593</v>
      </c>
      <c r="E261" s="6">
        <v>0</v>
      </c>
      <c r="F261" s="6">
        <v>240360521</v>
      </c>
      <c r="G261" s="6">
        <v>32988160</v>
      </c>
      <c r="H261" s="6">
        <v>39343200</v>
      </c>
      <c r="I261" s="6">
        <f t="shared" si="17"/>
        <v>1825284474</v>
      </c>
      <c r="J261" s="18">
        <f t="shared" si="18"/>
        <v>82.86886863641837</v>
      </c>
      <c r="K261" s="18">
        <f t="shared" si="19"/>
        <v>17.13113136358163</v>
      </c>
      <c r="L261" s="18">
        <f t="shared" si="20"/>
        <v>2.16</v>
      </c>
    </row>
    <row r="262" spans="1:13" hidden="1">
      <c r="A262" s="17" t="s">
        <v>542</v>
      </c>
      <c r="B262" s="5" t="s">
        <v>543</v>
      </c>
      <c r="C262" s="5" t="s">
        <v>20</v>
      </c>
      <c r="D262" s="6">
        <v>213099105</v>
      </c>
      <c r="E262" s="6">
        <v>0</v>
      </c>
      <c r="F262" s="6">
        <v>6063514</v>
      </c>
      <c r="G262" s="6">
        <v>238400</v>
      </c>
      <c r="H262" s="6">
        <v>26969196</v>
      </c>
      <c r="I262" s="6">
        <f t="shared" si="17"/>
        <v>246370215</v>
      </c>
      <c r="J262" s="18">
        <f t="shared" si="18"/>
        <v>86.495482012710028</v>
      </c>
      <c r="K262" s="18">
        <f t="shared" si="19"/>
        <v>13.504517987289983</v>
      </c>
      <c r="L262" s="18">
        <f t="shared" si="20"/>
        <v>10.95</v>
      </c>
    </row>
    <row r="263" spans="1:13" hidden="1">
      <c r="A263" s="17" t="s">
        <v>544</v>
      </c>
      <c r="B263" s="5" t="s">
        <v>545</v>
      </c>
      <c r="C263" s="5" t="s">
        <v>59</v>
      </c>
      <c r="D263" s="6">
        <v>3808574156</v>
      </c>
      <c r="E263" s="6">
        <v>0</v>
      </c>
      <c r="F263" s="6">
        <v>231238590</v>
      </c>
      <c r="G263" s="6">
        <v>63002014</v>
      </c>
      <c r="H263" s="6">
        <v>213820900</v>
      </c>
      <c r="I263" s="6">
        <f t="shared" si="17"/>
        <v>4316635660</v>
      </c>
      <c r="J263" s="18">
        <f t="shared" si="18"/>
        <v>88.230150885608907</v>
      </c>
      <c r="K263" s="18">
        <f t="shared" si="19"/>
        <v>11.769849114391089</v>
      </c>
      <c r="L263" s="18">
        <f t="shared" si="20"/>
        <v>4.95</v>
      </c>
    </row>
    <row r="264" spans="1:13" hidden="1">
      <c r="A264" s="17" t="s">
        <v>546</v>
      </c>
      <c r="B264" s="5" t="s">
        <v>547</v>
      </c>
      <c r="C264" s="5" t="s">
        <v>28</v>
      </c>
      <c r="D264" s="6">
        <v>3831098724</v>
      </c>
      <c r="E264" s="6">
        <v>0</v>
      </c>
      <c r="F264" s="6">
        <v>647109113</v>
      </c>
      <c r="G264" s="6">
        <v>146167400</v>
      </c>
      <c r="H264" s="6">
        <v>91133770</v>
      </c>
      <c r="I264" s="6">
        <f t="shared" si="17"/>
        <v>4715509007</v>
      </c>
      <c r="J264" s="18">
        <f t="shared" si="18"/>
        <v>81.244648633114153</v>
      </c>
      <c r="K264" s="18">
        <f t="shared" si="19"/>
        <v>18.755351366885854</v>
      </c>
      <c r="L264" s="18">
        <f t="shared" si="20"/>
        <v>1.93</v>
      </c>
    </row>
    <row r="265" spans="1:13" hidden="1">
      <c r="A265" s="17" t="s">
        <v>548</v>
      </c>
      <c r="B265" s="5" t="s">
        <v>549</v>
      </c>
      <c r="C265" s="5" t="s">
        <v>20</v>
      </c>
      <c r="D265" s="6">
        <v>63264045</v>
      </c>
      <c r="E265" s="6">
        <v>0</v>
      </c>
      <c r="F265" s="6">
        <v>616223</v>
      </c>
      <c r="G265" s="6">
        <v>231800</v>
      </c>
      <c r="H265" s="6">
        <v>2290333</v>
      </c>
      <c r="I265" s="6">
        <f t="shared" si="17"/>
        <v>66402401</v>
      </c>
      <c r="J265" s="18">
        <f t="shared" si="18"/>
        <v>95.273731141137503</v>
      </c>
      <c r="K265" s="18">
        <f t="shared" si="19"/>
        <v>4.7262688588624977</v>
      </c>
      <c r="L265" s="18">
        <f t="shared" si="20"/>
        <v>3.45</v>
      </c>
    </row>
    <row r="266" spans="1:13">
      <c r="A266" s="17" t="s">
        <v>550</v>
      </c>
      <c r="B266" s="5" t="s">
        <v>551</v>
      </c>
      <c r="C266" s="5" t="s">
        <v>11</v>
      </c>
      <c r="D266" s="6">
        <v>4450617970</v>
      </c>
      <c r="E266" s="6">
        <v>0</v>
      </c>
      <c r="F266" s="6">
        <v>140706810</v>
      </c>
      <c r="G266" s="6">
        <v>12877900</v>
      </c>
      <c r="H266" s="6">
        <v>46501060</v>
      </c>
      <c r="I266" s="6">
        <f t="shared" si="17"/>
        <v>4650703740</v>
      </c>
      <c r="J266" s="18">
        <f t="shared" si="18"/>
        <v>95.697731328721446</v>
      </c>
      <c r="K266" s="18">
        <f t="shared" si="19"/>
        <v>4.3022686712785534</v>
      </c>
      <c r="L266" s="18">
        <f t="shared" si="20"/>
        <v>1</v>
      </c>
      <c r="M266" s="1"/>
    </row>
    <row r="267" spans="1:13" hidden="1">
      <c r="A267" s="17" t="s">
        <v>552</v>
      </c>
      <c r="B267" s="5" t="s">
        <v>553</v>
      </c>
      <c r="C267" s="5" t="s">
        <v>17</v>
      </c>
      <c r="D267" s="6">
        <v>1896255022</v>
      </c>
      <c r="E267" s="6">
        <v>0</v>
      </c>
      <c r="F267" s="6">
        <v>451298823</v>
      </c>
      <c r="G267" s="6">
        <v>41637300</v>
      </c>
      <c r="H267" s="6">
        <v>101265980</v>
      </c>
      <c r="I267" s="6">
        <f t="shared" si="17"/>
        <v>2490457125</v>
      </c>
      <c r="J267" s="18">
        <f t="shared" si="18"/>
        <v>76.140841894638129</v>
      </c>
      <c r="K267" s="18">
        <f t="shared" si="19"/>
        <v>23.859158105361882</v>
      </c>
      <c r="L267" s="18">
        <f t="shared" si="20"/>
        <v>4.07</v>
      </c>
    </row>
    <row r="268" spans="1:13" hidden="1">
      <c r="A268" s="17" t="s">
        <v>554</v>
      </c>
      <c r="B268" s="5" t="s">
        <v>555</v>
      </c>
      <c r="C268" s="5" t="s">
        <v>54</v>
      </c>
      <c r="D268" s="6">
        <v>3229176817</v>
      </c>
      <c r="E268" s="6">
        <v>0</v>
      </c>
      <c r="F268" s="6">
        <v>144051483</v>
      </c>
      <c r="G268" s="6">
        <v>39745500</v>
      </c>
      <c r="H268" s="6">
        <v>68020600</v>
      </c>
      <c r="I268" s="6">
        <f t="shared" si="17"/>
        <v>3480994400</v>
      </c>
      <c r="J268" s="18">
        <f t="shared" si="18"/>
        <v>92.765929672279853</v>
      </c>
      <c r="K268" s="18">
        <f t="shared" si="19"/>
        <v>7.2340703277201479</v>
      </c>
      <c r="L268" s="18">
        <f t="shared" si="20"/>
        <v>1.95</v>
      </c>
    </row>
    <row r="269" spans="1:13" hidden="1">
      <c r="A269" s="17" t="s">
        <v>556</v>
      </c>
      <c r="B269" s="5" t="s">
        <v>557</v>
      </c>
      <c r="C269" s="5" t="s">
        <v>20</v>
      </c>
      <c r="D269" s="6">
        <v>510165055</v>
      </c>
      <c r="E269" s="6">
        <v>0</v>
      </c>
      <c r="F269" s="6">
        <v>49048463</v>
      </c>
      <c r="G269" s="6">
        <v>16495999</v>
      </c>
      <c r="H269" s="6">
        <v>22146690</v>
      </c>
      <c r="I269" s="6">
        <f t="shared" si="17"/>
        <v>597856207</v>
      </c>
      <c r="J269" s="18">
        <f t="shared" si="18"/>
        <v>85.332400839320883</v>
      </c>
      <c r="K269" s="18">
        <f t="shared" si="19"/>
        <v>14.667599160679115</v>
      </c>
      <c r="L269" s="18">
        <f t="shared" si="20"/>
        <v>3.7</v>
      </c>
    </row>
    <row r="270" spans="1:13" hidden="1">
      <c r="A270" s="17" t="s">
        <v>558</v>
      </c>
      <c r="B270" s="5" t="s">
        <v>559</v>
      </c>
      <c r="C270" s="5" t="s">
        <v>43</v>
      </c>
      <c r="D270" s="6">
        <v>205752357</v>
      </c>
      <c r="E270" s="6">
        <v>0</v>
      </c>
      <c r="F270" s="6">
        <v>22640071</v>
      </c>
      <c r="G270" s="6">
        <v>8705170</v>
      </c>
      <c r="H270" s="6">
        <v>26062110</v>
      </c>
      <c r="I270" s="6">
        <f t="shared" si="17"/>
        <v>263159708</v>
      </c>
      <c r="J270" s="18">
        <f t="shared" si="18"/>
        <v>78.185356931616596</v>
      </c>
      <c r="K270" s="18">
        <f t="shared" si="19"/>
        <v>21.814643068383401</v>
      </c>
      <c r="L270" s="18">
        <f t="shared" si="20"/>
        <v>9.9</v>
      </c>
    </row>
    <row r="271" spans="1:13" hidden="1">
      <c r="A271" s="17" t="s">
        <v>560</v>
      </c>
      <c r="B271" s="5" t="s">
        <v>561</v>
      </c>
      <c r="C271" s="5" t="s">
        <v>14</v>
      </c>
      <c r="D271" s="6">
        <v>1216850450</v>
      </c>
      <c r="E271" s="6">
        <v>0</v>
      </c>
      <c r="F271" s="6">
        <v>24636033</v>
      </c>
      <c r="G271" s="6">
        <v>2865700</v>
      </c>
      <c r="H271" s="6">
        <v>28898410</v>
      </c>
      <c r="I271" s="6">
        <f t="shared" si="17"/>
        <v>1273250593</v>
      </c>
      <c r="J271" s="18">
        <f t="shared" si="18"/>
        <v>95.570381564314729</v>
      </c>
      <c r="K271" s="18">
        <f t="shared" si="19"/>
        <v>4.4296184356852679</v>
      </c>
      <c r="L271" s="18">
        <f t="shared" si="20"/>
        <v>2.27</v>
      </c>
    </row>
    <row r="272" spans="1:13" hidden="1">
      <c r="A272" s="17" t="s">
        <v>562</v>
      </c>
      <c r="B272" s="5" t="s">
        <v>563</v>
      </c>
      <c r="C272" s="5" t="s">
        <v>14</v>
      </c>
      <c r="D272" s="6">
        <v>615836320</v>
      </c>
      <c r="E272" s="6">
        <v>0</v>
      </c>
      <c r="F272" s="6">
        <v>21668088</v>
      </c>
      <c r="G272" s="6">
        <v>27969644</v>
      </c>
      <c r="H272" s="6">
        <v>30271316</v>
      </c>
      <c r="I272" s="6">
        <f t="shared" si="17"/>
        <v>695745368</v>
      </c>
      <c r="J272" s="18">
        <f t="shared" si="18"/>
        <v>88.514613007096585</v>
      </c>
      <c r="K272" s="18">
        <f t="shared" si="19"/>
        <v>11.485386992903415</v>
      </c>
      <c r="L272" s="18">
        <f t="shared" si="20"/>
        <v>4.3499999999999996</v>
      </c>
    </row>
    <row r="273" spans="1:12" hidden="1">
      <c r="A273" s="17" t="s">
        <v>564</v>
      </c>
      <c r="B273" s="5" t="s">
        <v>565</v>
      </c>
      <c r="C273" s="5" t="s">
        <v>38</v>
      </c>
      <c r="D273" s="6">
        <v>5313648618</v>
      </c>
      <c r="E273" s="6">
        <v>0</v>
      </c>
      <c r="F273" s="6">
        <v>520671682</v>
      </c>
      <c r="G273" s="6">
        <v>178679900</v>
      </c>
      <c r="H273" s="6">
        <v>81744510</v>
      </c>
      <c r="I273" s="6">
        <f t="shared" si="17"/>
        <v>6094744710</v>
      </c>
      <c r="J273" s="18">
        <f t="shared" si="18"/>
        <v>87.184104844975536</v>
      </c>
      <c r="K273" s="18">
        <f t="shared" si="19"/>
        <v>12.815895155024467</v>
      </c>
      <c r="L273" s="18">
        <f t="shared" si="20"/>
        <v>1.34</v>
      </c>
    </row>
    <row r="274" spans="1:12" hidden="1">
      <c r="A274" s="17" t="s">
        <v>566</v>
      </c>
      <c r="B274" s="5" t="s">
        <v>567</v>
      </c>
      <c r="C274" s="5" t="s">
        <v>43</v>
      </c>
      <c r="D274" s="6">
        <v>210116330</v>
      </c>
      <c r="E274" s="6">
        <v>0</v>
      </c>
      <c r="F274" s="6">
        <v>1645640</v>
      </c>
      <c r="G274" s="6">
        <v>571100</v>
      </c>
      <c r="H274" s="6">
        <v>6518800</v>
      </c>
      <c r="I274" s="6">
        <f t="shared" si="17"/>
        <v>218851870</v>
      </c>
      <c r="J274" s="18">
        <f t="shared" si="18"/>
        <v>96.008469107437833</v>
      </c>
      <c r="K274" s="18">
        <f t="shared" si="19"/>
        <v>3.99153089256217</v>
      </c>
      <c r="L274" s="18">
        <f t="shared" si="20"/>
        <v>2.98</v>
      </c>
    </row>
    <row r="275" spans="1:12" hidden="1">
      <c r="A275" s="17" t="s">
        <v>568</v>
      </c>
      <c r="B275" s="5" t="s">
        <v>569</v>
      </c>
      <c r="C275" s="5" t="s">
        <v>17</v>
      </c>
      <c r="D275" s="6">
        <v>1868224610</v>
      </c>
      <c r="E275" s="6">
        <v>0</v>
      </c>
      <c r="F275" s="6">
        <v>136617890</v>
      </c>
      <c r="G275" s="6">
        <v>64077600</v>
      </c>
      <c r="H275" s="6">
        <v>108620510</v>
      </c>
      <c r="I275" s="6">
        <f t="shared" si="17"/>
        <v>2177540610</v>
      </c>
      <c r="J275" s="18">
        <f t="shared" si="18"/>
        <v>85.795167328704835</v>
      </c>
      <c r="K275" s="18">
        <f t="shared" si="19"/>
        <v>14.204832671295165</v>
      </c>
      <c r="L275" s="18">
        <f t="shared" si="20"/>
        <v>4.99</v>
      </c>
    </row>
    <row r="276" spans="1:12" hidden="1">
      <c r="A276" s="17" t="s">
        <v>570</v>
      </c>
      <c r="B276" s="5" t="s">
        <v>571</v>
      </c>
      <c r="C276" s="5" t="s">
        <v>14</v>
      </c>
      <c r="D276" s="6">
        <v>13505275940</v>
      </c>
      <c r="E276" s="6">
        <v>0</v>
      </c>
      <c r="F276" s="6">
        <v>1503833168</v>
      </c>
      <c r="G276" s="6">
        <v>354134400</v>
      </c>
      <c r="H276" s="6">
        <v>293268510</v>
      </c>
      <c r="I276" s="6">
        <f t="shared" si="17"/>
        <v>15656512018</v>
      </c>
      <c r="J276" s="18">
        <f t="shared" si="18"/>
        <v>86.259799912478812</v>
      </c>
      <c r="K276" s="18">
        <f t="shared" si="19"/>
        <v>13.740200087521179</v>
      </c>
      <c r="L276" s="18">
        <f t="shared" si="20"/>
        <v>1.87</v>
      </c>
    </row>
    <row r="277" spans="1:12" hidden="1">
      <c r="A277" s="17" t="s">
        <v>572</v>
      </c>
      <c r="B277" s="5" t="s">
        <v>573</v>
      </c>
      <c r="C277" s="5" t="s">
        <v>31</v>
      </c>
      <c r="D277" s="6">
        <v>1456736301</v>
      </c>
      <c r="E277" s="6">
        <v>379800</v>
      </c>
      <c r="F277" s="6">
        <v>68864815</v>
      </c>
      <c r="G277" s="6">
        <v>40075350</v>
      </c>
      <c r="H277" s="6">
        <v>27752189</v>
      </c>
      <c r="I277" s="6">
        <f t="shared" si="17"/>
        <v>1593808455</v>
      </c>
      <c r="J277" s="18">
        <f t="shared" si="18"/>
        <v>91.423539411453305</v>
      </c>
      <c r="K277" s="18">
        <f t="shared" si="19"/>
        <v>8.5764605885466949</v>
      </c>
      <c r="L277" s="18">
        <f t="shared" si="20"/>
        <v>1.74</v>
      </c>
    </row>
    <row r="278" spans="1:12" hidden="1">
      <c r="A278" s="17" t="s">
        <v>574</v>
      </c>
      <c r="B278" s="5" t="s">
        <v>575</v>
      </c>
      <c r="C278" s="5" t="s">
        <v>31</v>
      </c>
      <c r="D278" s="6">
        <v>708290606</v>
      </c>
      <c r="E278" s="6">
        <v>0</v>
      </c>
      <c r="F278" s="6">
        <v>26761300</v>
      </c>
      <c r="G278" s="6">
        <v>5474600</v>
      </c>
      <c r="H278" s="6">
        <v>11693290</v>
      </c>
      <c r="I278" s="6">
        <f t="shared" si="17"/>
        <v>752219796</v>
      </c>
      <c r="J278" s="18">
        <f t="shared" si="18"/>
        <v>94.160059302666895</v>
      </c>
      <c r="K278" s="18">
        <f t="shared" si="19"/>
        <v>5.8399406973330974</v>
      </c>
      <c r="L278" s="18">
        <f t="shared" si="20"/>
        <v>1.55</v>
      </c>
    </row>
    <row r="279" spans="1:12" hidden="1">
      <c r="A279" s="17" t="s">
        <v>576</v>
      </c>
      <c r="B279" s="5" t="s">
        <v>577</v>
      </c>
      <c r="C279" s="5" t="s">
        <v>38</v>
      </c>
      <c r="D279" s="6">
        <v>2031730907</v>
      </c>
      <c r="E279" s="6">
        <v>0</v>
      </c>
      <c r="F279" s="6">
        <v>265241929</v>
      </c>
      <c r="G279" s="6">
        <v>131580500</v>
      </c>
      <c r="H279" s="6">
        <v>88997000</v>
      </c>
      <c r="I279" s="6">
        <f t="shared" si="17"/>
        <v>2517550336</v>
      </c>
      <c r="J279" s="18">
        <f t="shared" si="18"/>
        <v>80.702692531983601</v>
      </c>
      <c r="K279" s="18">
        <f t="shared" si="19"/>
        <v>19.297307468016399</v>
      </c>
      <c r="L279" s="18">
        <f t="shared" si="20"/>
        <v>3.54</v>
      </c>
    </row>
    <row r="280" spans="1:12" hidden="1">
      <c r="A280" s="17" t="s">
        <v>578</v>
      </c>
      <c r="B280" s="5" t="s">
        <v>579</v>
      </c>
      <c r="C280" s="5" t="s">
        <v>38</v>
      </c>
      <c r="D280" s="6">
        <v>808827073</v>
      </c>
      <c r="E280" s="6">
        <v>0</v>
      </c>
      <c r="F280" s="6">
        <v>117353439</v>
      </c>
      <c r="G280" s="6">
        <v>51936000</v>
      </c>
      <c r="H280" s="6">
        <v>58416980</v>
      </c>
      <c r="I280" s="6">
        <f t="shared" si="17"/>
        <v>1036533492</v>
      </c>
      <c r="J280" s="18">
        <f t="shared" si="18"/>
        <v>78.031928465655412</v>
      </c>
      <c r="K280" s="18">
        <f t="shared" si="19"/>
        <v>21.968071534344595</v>
      </c>
      <c r="L280" s="18">
        <f t="shared" si="20"/>
        <v>5.64</v>
      </c>
    </row>
    <row r="281" spans="1:12" hidden="1">
      <c r="A281" s="17" t="s">
        <v>580</v>
      </c>
      <c r="B281" s="5" t="s">
        <v>581</v>
      </c>
      <c r="C281" s="5" t="s">
        <v>23</v>
      </c>
      <c r="D281" s="6">
        <v>958536270</v>
      </c>
      <c r="E281" s="6">
        <v>0</v>
      </c>
      <c r="F281" s="6">
        <v>54414922</v>
      </c>
      <c r="G281" s="6">
        <v>23449700</v>
      </c>
      <c r="H281" s="6">
        <v>51529095</v>
      </c>
      <c r="I281" s="6">
        <f t="shared" si="17"/>
        <v>1087929987</v>
      </c>
      <c r="J281" s="18">
        <f t="shared" si="18"/>
        <v>88.106429775246184</v>
      </c>
      <c r="K281" s="18">
        <f t="shared" si="19"/>
        <v>11.893570224753811</v>
      </c>
      <c r="L281" s="18">
        <f t="shared" si="20"/>
        <v>4.74</v>
      </c>
    </row>
    <row r="282" spans="1:12" hidden="1">
      <c r="A282" s="17" t="s">
        <v>582</v>
      </c>
      <c r="B282" s="5" t="s">
        <v>583</v>
      </c>
      <c r="C282" s="5" t="s">
        <v>38</v>
      </c>
      <c r="D282" s="6">
        <v>939560142</v>
      </c>
      <c r="E282" s="6">
        <v>0</v>
      </c>
      <c r="F282" s="6">
        <v>65823906</v>
      </c>
      <c r="G282" s="6">
        <v>41738127</v>
      </c>
      <c r="H282" s="6">
        <v>50357601</v>
      </c>
      <c r="I282" s="6">
        <f t="shared" si="17"/>
        <v>1097479776</v>
      </c>
      <c r="J282" s="18">
        <f t="shared" si="18"/>
        <v>85.610702132883759</v>
      </c>
      <c r="K282" s="18">
        <f t="shared" si="19"/>
        <v>14.389297867116232</v>
      </c>
      <c r="L282" s="18">
        <f t="shared" si="20"/>
        <v>4.59</v>
      </c>
    </row>
    <row r="283" spans="1:12" hidden="1">
      <c r="A283" s="17" t="s">
        <v>584</v>
      </c>
      <c r="B283" s="5" t="s">
        <v>585</v>
      </c>
      <c r="C283" s="5" t="s">
        <v>23</v>
      </c>
      <c r="D283" s="6">
        <v>5987324700</v>
      </c>
      <c r="E283" s="6">
        <v>0</v>
      </c>
      <c r="F283" s="6">
        <v>1250878800</v>
      </c>
      <c r="G283" s="6">
        <v>232031300</v>
      </c>
      <c r="H283" s="6">
        <v>742412040</v>
      </c>
      <c r="I283" s="6">
        <f t="shared" si="17"/>
        <v>8212646840</v>
      </c>
      <c r="J283" s="18">
        <f t="shared" si="18"/>
        <v>72.903715655207691</v>
      </c>
      <c r="K283" s="18">
        <f t="shared" si="19"/>
        <v>27.096284344792306</v>
      </c>
      <c r="L283" s="18">
        <f t="shared" si="20"/>
        <v>9.0399999999999991</v>
      </c>
    </row>
    <row r="284" spans="1:12" hidden="1">
      <c r="A284" s="17" t="s">
        <v>586</v>
      </c>
      <c r="B284" s="5" t="s">
        <v>587</v>
      </c>
      <c r="C284" s="5" t="s">
        <v>38</v>
      </c>
      <c r="D284" s="6">
        <v>971535705</v>
      </c>
      <c r="E284" s="6">
        <v>0</v>
      </c>
      <c r="F284" s="6">
        <v>45554845</v>
      </c>
      <c r="G284" s="6">
        <v>59661700</v>
      </c>
      <c r="H284" s="6">
        <v>41432223</v>
      </c>
      <c r="I284" s="6">
        <f t="shared" si="17"/>
        <v>1118184473</v>
      </c>
      <c r="J284" s="18">
        <f t="shared" si="18"/>
        <v>86.885100666211812</v>
      </c>
      <c r="K284" s="18">
        <f t="shared" si="19"/>
        <v>13.114899333788191</v>
      </c>
      <c r="L284" s="18">
        <f t="shared" si="20"/>
        <v>3.71</v>
      </c>
    </row>
    <row r="285" spans="1:12" hidden="1">
      <c r="A285" s="17" t="s">
        <v>588</v>
      </c>
      <c r="B285" s="5" t="s">
        <v>589</v>
      </c>
      <c r="C285" s="5" t="s">
        <v>20</v>
      </c>
      <c r="D285" s="6">
        <v>792496020</v>
      </c>
      <c r="E285" s="6">
        <v>0</v>
      </c>
      <c r="F285" s="6">
        <v>54236400</v>
      </c>
      <c r="G285" s="6">
        <v>5159800</v>
      </c>
      <c r="H285" s="6">
        <v>38928371</v>
      </c>
      <c r="I285" s="6">
        <f t="shared" si="17"/>
        <v>890820591</v>
      </c>
      <c r="J285" s="18">
        <f t="shared" si="18"/>
        <v>88.962472130373101</v>
      </c>
      <c r="K285" s="18">
        <f t="shared" si="19"/>
        <v>11.037527869626894</v>
      </c>
      <c r="L285" s="18">
        <f t="shared" si="20"/>
        <v>4.37</v>
      </c>
    </row>
    <row r="286" spans="1:12" hidden="1">
      <c r="A286" s="17" t="s">
        <v>590</v>
      </c>
      <c r="B286" s="5" t="s">
        <v>591</v>
      </c>
      <c r="C286" s="5" t="s">
        <v>14</v>
      </c>
      <c r="D286" s="6">
        <v>3777171255</v>
      </c>
      <c r="E286" s="6">
        <v>0</v>
      </c>
      <c r="F286" s="6">
        <v>316750323</v>
      </c>
      <c r="G286" s="6">
        <v>26543300</v>
      </c>
      <c r="H286" s="6">
        <v>56429868</v>
      </c>
      <c r="I286" s="6">
        <f t="shared" si="17"/>
        <v>4176894746</v>
      </c>
      <c r="J286" s="18">
        <f t="shared" si="18"/>
        <v>90.430127755007589</v>
      </c>
      <c r="K286" s="18">
        <f t="shared" si="19"/>
        <v>9.5698722449924034</v>
      </c>
      <c r="L286" s="18">
        <f t="shared" si="20"/>
        <v>1.35</v>
      </c>
    </row>
    <row r="287" spans="1:12" hidden="1">
      <c r="A287" s="17" t="s">
        <v>592</v>
      </c>
      <c r="B287" s="5" t="s">
        <v>593</v>
      </c>
      <c r="C287" s="5" t="s">
        <v>54</v>
      </c>
      <c r="D287" s="6">
        <v>3227617343</v>
      </c>
      <c r="E287" s="6">
        <v>0</v>
      </c>
      <c r="F287" s="6">
        <v>455785577</v>
      </c>
      <c r="G287" s="6">
        <v>199837124</v>
      </c>
      <c r="H287" s="6">
        <v>138300970</v>
      </c>
      <c r="I287" s="6">
        <f t="shared" si="17"/>
        <v>4021541014</v>
      </c>
      <c r="J287" s="18">
        <f t="shared" si="18"/>
        <v>80.258222700299427</v>
      </c>
      <c r="K287" s="18">
        <f t="shared" si="19"/>
        <v>19.741777299700566</v>
      </c>
      <c r="L287" s="18">
        <f t="shared" si="20"/>
        <v>3.44</v>
      </c>
    </row>
    <row r="288" spans="1:12" hidden="1">
      <c r="A288" s="17" t="s">
        <v>594</v>
      </c>
      <c r="B288" s="5" t="s">
        <v>595</v>
      </c>
      <c r="C288" s="5" t="s">
        <v>14</v>
      </c>
      <c r="D288" s="6">
        <v>1203550100</v>
      </c>
      <c r="E288" s="6">
        <v>0</v>
      </c>
      <c r="F288" s="6">
        <v>59843550</v>
      </c>
      <c r="G288" s="6">
        <v>22400400</v>
      </c>
      <c r="H288" s="6">
        <v>27656650</v>
      </c>
      <c r="I288" s="6">
        <f t="shared" si="17"/>
        <v>1313450700</v>
      </c>
      <c r="J288" s="18">
        <f t="shared" si="18"/>
        <v>91.632681759581828</v>
      </c>
      <c r="K288" s="18">
        <f t="shared" si="19"/>
        <v>8.3673182404181592</v>
      </c>
      <c r="L288" s="18">
        <f t="shared" si="20"/>
        <v>2.11</v>
      </c>
    </row>
    <row r="289" spans="1:12" hidden="1">
      <c r="A289" s="17" t="s">
        <v>596</v>
      </c>
      <c r="B289" s="5" t="s">
        <v>597</v>
      </c>
      <c r="C289" s="5" t="s">
        <v>38</v>
      </c>
      <c r="D289" s="6">
        <v>1051916171</v>
      </c>
      <c r="E289" s="6">
        <v>1262855</v>
      </c>
      <c r="F289" s="6">
        <v>154584864</v>
      </c>
      <c r="G289" s="6">
        <v>33000300</v>
      </c>
      <c r="H289" s="6">
        <v>51656600</v>
      </c>
      <c r="I289" s="6">
        <f t="shared" si="17"/>
        <v>1292420790</v>
      </c>
      <c r="J289" s="18">
        <f t="shared" si="18"/>
        <v>81.488864474239847</v>
      </c>
      <c r="K289" s="18">
        <f t="shared" si="19"/>
        <v>18.51113552576015</v>
      </c>
      <c r="L289" s="18">
        <f t="shared" si="20"/>
        <v>4</v>
      </c>
    </row>
    <row r="290" spans="1:12" hidden="1">
      <c r="A290" s="17" t="s">
        <v>598</v>
      </c>
      <c r="B290" s="5" t="s">
        <v>599</v>
      </c>
      <c r="C290" s="5" t="s">
        <v>14</v>
      </c>
      <c r="D290" s="6">
        <v>4396808625</v>
      </c>
      <c r="E290" s="6">
        <v>0</v>
      </c>
      <c r="F290" s="6">
        <v>189613218</v>
      </c>
      <c r="G290" s="6">
        <v>30823000</v>
      </c>
      <c r="H290" s="6">
        <v>111118740</v>
      </c>
      <c r="I290" s="6">
        <f t="shared" si="17"/>
        <v>4728363583</v>
      </c>
      <c r="J290" s="18">
        <f t="shared" si="18"/>
        <v>92.987955511880529</v>
      </c>
      <c r="K290" s="18">
        <f t="shared" si="19"/>
        <v>7.012044488119475</v>
      </c>
      <c r="L290" s="18">
        <f t="shared" si="20"/>
        <v>2.35</v>
      </c>
    </row>
    <row r="291" spans="1:12" hidden="1">
      <c r="A291" s="17" t="s">
        <v>600</v>
      </c>
      <c r="B291" s="5" t="s">
        <v>601</v>
      </c>
      <c r="C291" s="5" t="s">
        <v>43</v>
      </c>
      <c r="D291" s="6">
        <v>325371843</v>
      </c>
      <c r="E291" s="6">
        <v>0</v>
      </c>
      <c r="F291" s="6">
        <v>25130540</v>
      </c>
      <c r="G291" s="6">
        <v>5457600</v>
      </c>
      <c r="H291" s="6">
        <v>8113063</v>
      </c>
      <c r="I291" s="6">
        <f t="shared" si="17"/>
        <v>364073046</v>
      </c>
      <c r="J291" s="18">
        <f t="shared" si="18"/>
        <v>89.369934570767427</v>
      </c>
      <c r="K291" s="18">
        <f t="shared" si="19"/>
        <v>10.630065429232573</v>
      </c>
      <c r="L291" s="18">
        <f t="shared" si="20"/>
        <v>2.23</v>
      </c>
    </row>
    <row r="292" spans="1:12" hidden="1">
      <c r="A292" s="17" t="s">
        <v>602</v>
      </c>
      <c r="B292" s="5" t="s">
        <v>603</v>
      </c>
      <c r="C292" s="5" t="s">
        <v>38</v>
      </c>
      <c r="D292" s="6">
        <v>1266628043</v>
      </c>
      <c r="E292" s="6">
        <v>0</v>
      </c>
      <c r="F292" s="6">
        <v>65340210</v>
      </c>
      <c r="G292" s="6">
        <v>59727200</v>
      </c>
      <c r="H292" s="6">
        <v>70800778</v>
      </c>
      <c r="I292" s="6">
        <f t="shared" si="17"/>
        <v>1462496231</v>
      </c>
      <c r="J292" s="18">
        <f t="shared" si="18"/>
        <v>86.607268870288109</v>
      </c>
      <c r="K292" s="18">
        <f t="shared" si="19"/>
        <v>13.392731129711882</v>
      </c>
      <c r="L292" s="18">
        <f t="shared" si="20"/>
        <v>4.84</v>
      </c>
    </row>
    <row r="293" spans="1:12" hidden="1">
      <c r="A293" s="17" t="s">
        <v>604</v>
      </c>
      <c r="B293" s="5" t="s">
        <v>605</v>
      </c>
      <c r="C293" s="5" t="s">
        <v>28</v>
      </c>
      <c r="D293" s="6">
        <v>2802887168</v>
      </c>
      <c r="E293" s="6">
        <v>0</v>
      </c>
      <c r="F293" s="6">
        <v>155460066</v>
      </c>
      <c r="G293" s="6">
        <v>14445800</v>
      </c>
      <c r="H293" s="6">
        <v>43214220</v>
      </c>
      <c r="I293" s="6">
        <f t="shared" si="17"/>
        <v>3016007254</v>
      </c>
      <c r="J293" s="18">
        <f t="shared" si="18"/>
        <v>92.933701146860699</v>
      </c>
      <c r="K293" s="18">
        <f t="shared" si="19"/>
        <v>7.0662988531392967</v>
      </c>
      <c r="L293" s="18">
        <f t="shared" si="20"/>
        <v>1.43</v>
      </c>
    </row>
    <row r="294" spans="1:12" hidden="1">
      <c r="A294" s="17" t="s">
        <v>606</v>
      </c>
      <c r="B294" s="5" t="s">
        <v>607</v>
      </c>
      <c r="C294" s="5" t="s">
        <v>17</v>
      </c>
      <c r="D294" s="6">
        <v>1866402956</v>
      </c>
      <c r="E294" s="6">
        <v>0</v>
      </c>
      <c r="F294" s="6">
        <v>239649494</v>
      </c>
      <c r="G294" s="6">
        <v>14994900</v>
      </c>
      <c r="H294" s="6">
        <v>65236633</v>
      </c>
      <c r="I294" s="6">
        <f t="shared" si="17"/>
        <v>2186283983</v>
      </c>
      <c r="J294" s="18">
        <f t="shared" si="18"/>
        <v>85.368733911636582</v>
      </c>
      <c r="K294" s="18">
        <f t="shared" si="19"/>
        <v>14.631266088363418</v>
      </c>
      <c r="L294" s="18">
        <f t="shared" si="20"/>
        <v>2.98</v>
      </c>
    </row>
    <row r="295" spans="1:12" hidden="1">
      <c r="A295" s="17" t="s">
        <v>608</v>
      </c>
      <c r="B295" s="5" t="s">
        <v>609</v>
      </c>
      <c r="C295" s="5" t="s">
        <v>17</v>
      </c>
      <c r="D295" s="6">
        <v>4125032614</v>
      </c>
      <c r="E295" s="6">
        <v>0</v>
      </c>
      <c r="F295" s="6">
        <v>694961253</v>
      </c>
      <c r="G295" s="6">
        <v>199132720</v>
      </c>
      <c r="H295" s="6">
        <v>194805880</v>
      </c>
      <c r="I295" s="6">
        <f t="shared" si="17"/>
        <v>5213932467</v>
      </c>
      <c r="J295" s="18">
        <f t="shared" si="18"/>
        <v>79.115574283098979</v>
      </c>
      <c r="K295" s="18">
        <f t="shared" si="19"/>
        <v>20.884425716901024</v>
      </c>
      <c r="L295" s="18">
        <f t="shared" si="20"/>
        <v>3.74</v>
      </c>
    </row>
    <row r="296" spans="1:12" hidden="1">
      <c r="A296" s="17" t="s">
        <v>610</v>
      </c>
      <c r="B296" s="5" t="s">
        <v>611</v>
      </c>
      <c r="C296" s="5" t="s">
        <v>38</v>
      </c>
      <c r="D296" s="6">
        <v>593370263</v>
      </c>
      <c r="E296" s="6">
        <v>0</v>
      </c>
      <c r="F296" s="6">
        <v>36313061</v>
      </c>
      <c r="G296" s="6">
        <v>18696600</v>
      </c>
      <c r="H296" s="6">
        <v>9892753</v>
      </c>
      <c r="I296" s="6">
        <f t="shared" si="17"/>
        <v>658272677</v>
      </c>
      <c r="J296" s="18">
        <f t="shared" si="18"/>
        <v>90.140497051193876</v>
      </c>
      <c r="K296" s="18">
        <f t="shared" si="19"/>
        <v>9.8595029488061225</v>
      </c>
      <c r="L296" s="18">
        <f t="shared" si="20"/>
        <v>1.5</v>
      </c>
    </row>
    <row r="297" spans="1:12" hidden="1">
      <c r="A297" s="17" t="s">
        <v>612</v>
      </c>
      <c r="B297" s="5" t="s">
        <v>613</v>
      </c>
      <c r="C297" s="5" t="s">
        <v>14</v>
      </c>
      <c r="D297" s="6">
        <v>4076765508</v>
      </c>
      <c r="E297" s="6">
        <v>0</v>
      </c>
      <c r="F297" s="6">
        <v>369542017</v>
      </c>
      <c r="G297" s="6">
        <v>201340275</v>
      </c>
      <c r="H297" s="6">
        <v>255893470</v>
      </c>
      <c r="I297" s="6">
        <f t="shared" si="17"/>
        <v>4903541270</v>
      </c>
      <c r="J297" s="18">
        <f t="shared" si="18"/>
        <v>83.139210695375681</v>
      </c>
      <c r="K297" s="18">
        <f t="shared" si="19"/>
        <v>16.86078930462433</v>
      </c>
      <c r="L297" s="18">
        <f t="shared" si="20"/>
        <v>5.22</v>
      </c>
    </row>
    <row r="298" spans="1:12" hidden="1">
      <c r="A298" s="17" t="s">
        <v>614</v>
      </c>
      <c r="B298" s="5" t="s">
        <v>615</v>
      </c>
      <c r="C298" s="5" t="s">
        <v>146</v>
      </c>
      <c r="D298" s="6">
        <v>2670811297</v>
      </c>
      <c r="E298" s="6">
        <v>0</v>
      </c>
      <c r="F298" s="6">
        <v>257208165</v>
      </c>
      <c r="G298" s="6">
        <v>5139400</v>
      </c>
      <c r="H298" s="6">
        <v>63632064</v>
      </c>
      <c r="I298" s="6">
        <f t="shared" si="17"/>
        <v>2996790926</v>
      </c>
      <c r="J298" s="18">
        <f t="shared" si="18"/>
        <v>89.122376667260369</v>
      </c>
      <c r="K298" s="18">
        <f t="shared" si="19"/>
        <v>10.877623332739629</v>
      </c>
      <c r="L298" s="18">
        <f t="shared" si="20"/>
        <v>2.12</v>
      </c>
    </row>
    <row r="299" spans="1:12" hidden="1">
      <c r="A299" s="17" t="s">
        <v>616</v>
      </c>
      <c r="B299" s="5" t="s">
        <v>617</v>
      </c>
      <c r="C299" s="5" t="s">
        <v>23</v>
      </c>
      <c r="D299" s="6">
        <v>170725616</v>
      </c>
      <c r="E299" s="6">
        <v>0</v>
      </c>
      <c r="F299" s="6">
        <v>5514179</v>
      </c>
      <c r="G299" s="6">
        <v>2202600</v>
      </c>
      <c r="H299" s="6">
        <v>13700130</v>
      </c>
      <c r="I299" s="6">
        <f t="shared" si="17"/>
        <v>192142525</v>
      </c>
      <c r="J299" s="18">
        <f t="shared" si="18"/>
        <v>88.85363404066851</v>
      </c>
      <c r="K299" s="18">
        <f t="shared" si="19"/>
        <v>11.14636595933149</v>
      </c>
      <c r="L299" s="18">
        <f t="shared" si="20"/>
        <v>7.13</v>
      </c>
    </row>
    <row r="300" spans="1:12" hidden="1">
      <c r="A300" s="17" t="s">
        <v>618</v>
      </c>
      <c r="B300" s="5" t="s">
        <v>619</v>
      </c>
      <c r="C300" s="5" t="s">
        <v>28</v>
      </c>
      <c r="D300" s="6">
        <v>1301752738</v>
      </c>
      <c r="E300" s="6">
        <v>0</v>
      </c>
      <c r="F300" s="6">
        <v>67272079</v>
      </c>
      <c r="G300" s="6">
        <v>18438959</v>
      </c>
      <c r="H300" s="6">
        <v>21124980</v>
      </c>
      <c r="I300" s="6">
        <f t="shared" si="17"/>
        <v>1408588756</v>
      </c>
      <c r="J300" s="18">
        <f t="shared" si="18"/>
        <v>92.415386141276272</v>
      </c>
      <c r="K300" s="18">
        <f t="shared" si="19"/>
        <v>7.5846138587237171</v>
      </c>
      <c r="L300" s="18">
        <f t="shared" si="20"/>
        <v>1.5</v>
      </c>
    </row>
    <row r="301" spans="1:12" hidden="1">
      <c r="A301" s="17" t="s">
        <v>620</v>
      </c>
      <c r="B301" s="5" t="s">
        <v>621</v>
      </c>
      <c r="C301" s="5" t="s">
        <v>14</v>
      </c>
      <c r="D301" s="6">
        <v>862784540</v>
      </c>
      <c r="E301" s="6">
        <v>0</v>
      </c>
      <c r="F301" s="6">
        <v>35141848</v>
      </c>
      <c r="G301" s="6">
        <v>19494900</v>
      </c>
      <c r="H301" s="6">
        <v>24219880</v>
      </c>
      <c r="I301" s="6">
        <f t="shared" si="17"/>
        <v>941641168</v>
      </c>
      <c r="J301" s="18">
        <f t="shared" si="18"/>
        <v>91.625618050718018</v>
      </c>
      <c r="K301" s="18">
        <f t="shared" si="19"/>
        <v>8.3743819492819789</v>
      </c>
      <c r="L301" s="18">
        <f t="shared" si="20"/>
        <v>2.57</v>
      </c>
    </row>
    <row r="302" spans="1:12" hidden="1">
      <c r="A302" s="17" t="s">
        <v>622</v>
      </c>
      <c r="B302" s="5" t="s">
        <v>623</v>
      </c>
      <c r="C302" s="5" t="s">
        <v>59</v>
      </c>
      <c r="D302" s="6">
        <v>2135534611</v>
      </c>
      <c r="E302" s="6">
        <v>0</v>
      </c>
      <c r="F302" s="6">
        <v>97934419</v>
      </c>
      <c r="G302" s="6">
        <v>1711800</v>
      </c>
      <c r="H302" s="6">
        <v>27633210</v>
      </c>
      <c r="I302" s="6">
        <f t="shared" si="17"/>
        <v>2262814040</v>
      </c>
      <c r="J302" s="18">
        <f t="shared" si="18"/>
        <v>94.375170617201931</v>
      </c>
      <c r="K302" s="18">
        <f t="shared" si="19"/>
        <v>5.6248293827980671</v>
      </c>
      <c r="L302" s="18">
        <f t="shared" si="20"/>
        <v>1.22</v>
      </c>
    </row>
    <row r="303" spans="1:12" hidden="1">
      <c r="A303" s="17" t="s">
        <v>624</v>
      </c>
      <c r="B303" s="5" t="s">
        <v>625</v>
      </c>
      <c r="C303" s="5" t="s">
        <v>14</v>
      </c>
      <c r="D303" s="6">
        <v>1429668520</v>
      </c>
      <c r="E303" s="6">
        <v>0</v>
      </c>
      <c r="F303" s="6">
        <v>110256666</v>
      </c>
      <c r="G303" s="6">
        <v>53385700</v>
      </c>
      <c r="H303" s="6">
        <v>42047614</v>
      </c>
      <c r="I303" s="6">
        <f t="shared" si="17"/>
        <v>1635358500</v>
      </c>
      <c r="J303" s="18">
        <f t="shared" si="18"/>
        <v>87.422330944560471</v>
      </c>
      <c r="K303" s="18">
        <f t="shared" si="19"/>
        <v>12.577669055439525</v>
      </c>
      <c r="L303" s="18">
        <f t="shared" si="20"/>
        <v>2.57</v>
      </c>
    </row>
    <row r="304" spans="1:12" hidden="1">
      <c r="A304" s="17" t="s">
        <v>626</v>
      </c>
      <c r="B304" s="5" t="s">
        <v>627</v>
      </c>
      <c r="C304" s="5" t="s">
        <v>20</v>
      </c>
      <c r="D304" s="6">
        <v>186080483</v>
      </c>
      <c r="E304" s="6">
        <v>0</v>
      </c>
      <c r="F304" s="6">
        <v>779730</v>
      </c>
      <c r="G304" s="6">
        <v>32267</v>
      </c>
      <c r="H304" s="6">
        <v>15116700</v>
      </c>
      <c r="I304" s="6">
        <f t="shared" si="17"/>
        <v>202009180</v>
      </c>
      <c r="J304" s="18">
        <f t="shared" si="18"/>
        <v>92.114864779907521</v>
      </c>
      <c r="K304" s="18">
        <f t="shared" si="19"/>
        <v>7.8851352200924731</v>
      </c>
      <c r="L304" s="18">
        <f t="shared" si="20"/>
        <v>7.48</v>
      </c>
    </row>
    <row r="305" spans="1:12" hidden="1">
      <c r="A305" s="17" t="s">
        <v>628</v>
      </c>
      <c r="B305" s="5" t="s">
        <v>629</v>
      </c>
      <c r="C305" s="5" t="s">
        <v>38</v>
      </c>
      <c r="D305" s="6">
        <v>1111077724</v>
      </c>
      <c r="E305" s="6">
        <v>0</v>
      </c>
      <c r="F305" s="6">
        <v>22427997</v>
      </c>
      <c r="G305" s="6">
        <v>10581542</v>
      </c>
      <c r="H305" s="6">
        <v>30703400</v>
      </c>
      <c r="I305" s="6">
        <f t="shared" si="17"/>
        <v>1174790663</v>
      </c>
      <c r="J305" s="18">
        <f t="shared" si="18"/>
        <v>94.576655994413542</v>
      </c>
      <c r="K305" s="18">
        <f t="shared" si="19"/>
        <v>5.4233440055864657</v>
      </c>
      <c r="L305" s="18">
        <f t="shared" si="20"/>
        <v>2.61</v>
      </c>
    </row>
    <row r="306" spans="1:12" hidden="1">
      <c r="A306" s="17" t="s">
        <v>630</v>
      </c>
      <c r="B306" s="5" t="s">
        <v>631</v>
      </c>
      <c r="C306" s="5" t="s">
        <v>38</v>
      </c>
      <c r="D306" s="6">
        <v>1443404057</v>
      </c>
      <c r="E306" s="6">
        <v>0</v>
      </c>
      <c r="F306" s="6">
        <v>87710307</v>
      </c>
      <c r="G306" s="6">
        <v>99548002</v>
      </c>
      <c r="H306" s="6">
        <v>104572400</v>
      </c>
      <c r="I306" s="6">
        <f t="shared" si="17"/>
        <v>1735234766</v>
      </c>
      <c r="J306" s="18">
        <f t="shared" si="18"/>
        <v>83.182061890523457</v>
      </c>
      <c r="K306" s="18">
        <f t="shared" si="19"/>
        <v>16.817938109476536</v>
      </c>
      <c r="L306" s="18">
        <f t="shared" si="20"/>
        <v>6.03</v>
      </c>
    </row>
    <row r="307" spans="1:12" hidden="1">
      <c r="A307" s="17" t="s">
        <v>632</v>
      </c>
      <c r="B307" s="5" t="s">
        <v>633</v>
      </c>
      <c r="C307" s="5" t="s">
        <v>14</v>
      </c>
      <c r="D307" s="6">
        <v>4454363161</v>
      </c>
      <c r="E307" s="6">
        <v>0</v>
      </c>
      <c r="F307" s="6">
        <v>431937863</v>
      </c>
      <c r="G307" s="6">
        <v>81227800</v>
      </c>
      <c r="H307" s="6">
        <v>124417950</v>
      </c>
      <c r="I307" s="6">
        <f t="shared" si="17"/>
        <v>5091946774</v>
      </c>
      <c r="J307" s="18">
        <f t="shared" si="18"/>
        <v>87.478588420138891</v>
      </c>
      <c r="K307" s="18">
        <f t="shared" si="19"/>
        <v>12.521411579861105</v>
      </c>
      <c r="L307" s="18">
        <f t="shared" si="20"/>
        <v>2.44</v>
      </c>
    </row>
    <row r="308" spans="1:12" hidden="1">
      <c r="A308" s="17" t="s">
        <v>634</v>
      </c>
      <c r="B308" s="5" t="s">
        <v>635</v>
      </c>
      <c r="C308" s="5" t="s">
        <v>23</v>
      </c>
      <c r="D308" s="6">
        <v>157235765</v>
      </c>
      <c r="E308" s="6">
        <v>0</v>
      </c>
      <c r="F308" s="6">
        <v>3071555</v>
      </c>
      <c r="G308" s="6">
        <v>663610</v>
      </c>
      <c r="H308" s="6">
        <v>10049268</v>
      </c>
      <c r="I308" s="6">
        <f t="shared" si="17"/>
        <v>171020198</v>
      </c>
      <c r="J308" s="18">
        <f t="shared" si="18"/>
        <v>91.939880107026895</v>
      </c>
      <c r="K308" s="18">
        <f t="shared" si="19"/>
        <v>8.060119892973109</v>
      </c>
      <c r="L308" s="18">
        <f t="shared" si="20"/>
        <v>5.88</v>
      </c>
    </row>
    <row r="309" spans="1:12" hidden="1">
      <c r="A309" s="17" t="s">
        <v>636</v>
      </c>
      <c r="B309" s="5" t="s">
        <v>637</v>
      </c>
      <c r="C309" s="5" t="s">
        <v>54</v>
      </c>
      <c r="D309" s="6">
        <v>3991266468</v>
      </c>
      <c r="E309" s="6">
        <v>0</v>
      </c>
      <c r="F309" s="6">
        <v>284283838</v>
      </c>
      <c r="G309" s="6">
        <v>185111294</v>
      </c>
      <c r="H309" s="6">
        <v>132165780</v>
      </c>
      <c r="I309" s="6">
        <f t="shared" si="17"/>
        <v>4592827380</v>
      </c>
      <c r="J309" s="18">
        <f t="shared" si="18"/>
        <v>86.902165872386874</v>
      </c>
      <c r="K309" s="18">
        <f t="shared" si="19"/>
        <v>13.097834127613131</v>
      </c>
      <c r="L309" s="18">
        <f t="shared" si="20"/>
        <v>2.88</v>
      </c>
    </row>
    <row r="310" spans="1:12" hidden="1">
      <c r="A310" s="17" t="s">
        <v>638</v>
      </c>
      <c r="B310" s="5" t="s">
        <v>639</v>
      </c>
      <c r="C310" s="5" t="s">
        <v>14</v>
      </c>
      <c r="D310" s="6">
        <v>8034063638</v>
      </c>
      <c r="E310" s="6">
        <v>0</v>
      </c>
      <c r="F310" s="6">
        <v>3084647258</v>
      </c>
      <c r="G310" s="6">
        <v>551234728</v>
      </c>
      <c r="H310" s="6">
        <v>566733810</v>
      </c>
      <c r="I310" s="6">
        <f t="shared" si="17"/>
        <v>12236679434</v>
      </c>
      <c r="J310" s="18">
        <f t="shared" si="18"/>
        <v>65.65558639770444</v>
      </c>
      <c r="K310" s="18">
        <f t="shared" si="19"/>
        <v>34.344413602295568</v>
      </c>
      <c r="L310" s="18">
        <f t="shared" si="20"/>
        <v>4.63</v>
      </c>
    </row>
    <row r="311" spans="1:12" hidden="1">
      <c r="A311" s="17" t="s">
        <v>640</v>
      </c>
      <c r="B311" s="5" t="s">
        <v>641</v>
      </c>
      <c r="C311" s="5" t="s">
        <v>31</v>
      </c>
      <c r="D311" s="6">
        <v>628813088</v>
      </c>
      <c r="E311" s="6">
        <v>0</v>
      </c>
      <c r="F311" s="6">
        <v>74748016</v>
      </c>
      <c r="G311" s="6">
        <v>24873100</v>
      </c>
      <c r="H311" s="6">
        <v>22477363</v>
      </c>
      <c r="I311" s="6">
        <f t="shared" si="17"/>
        <v>750911567</v>
      </c>
      <c r="J311" s="18">
        <f t="shared" si="18"/>
        <v>83.739965614353096</v>
      </c>
      <c r="K311" s="18">
        <f t="shared" si="19"/>
        <v>16.260034385646904</v>
      </c>
      <c r="L311" s="18">
        <f t="shared" si="20"/>
        <v>2.99</v>
      </c>
    </row>
    <row r="312" spans="1:12">
      <c r="A312" s="17" t="s">
        <v>642</v>
      </c>
      <c r="B312" s="5" t="s">
        <v>643</v>
      </c>
      <c r="C312" s="5" t="s">
        <v>11</v>
      </c>
      <c r="D312" s="6">
        <v>3071102679</v>
      </c>
      <c r="E312" s="6">
        <v>0</v>
      </c>
      <c r="F312" s="6">
        <v>388596726</v>
      </c>
      <c r="G312" s="6">
        <v>70483000</v>
      </c>
      <c r="H312" s="6">
        <v>159681520</v>
      </c>
      <c r="I312" s="6">
        <f t="shared" si="17"/>
        <v>3689863925</v>
      </c>
      <c r="J312" s="18">
        <f t="shared" si="18"/>
        <v>83.230784154188015</v>
      </c>
      <c r="K312" s="18">
        <f t="shared" si="19"/>
        <v>16.769215845811981</v>
      </c>
      <c r="L312" s="18">
        <f t="shared" si="20"/>
        <v>4.33</v>
      </c>
    </row>
    <row r="313" spans="1:12" hidden="1">
      <c r="A313" s="17" t="s">
        <v>644</v>
      </c>
      <c r="B313" s="5" t="s">
        <v>645</v>
      </c>
      <c r="C313" s="5" t="s">
        <v>38</v>
      </c>
      <c r="D313" s="6">
        <v>320774495</v>
      </c>
      <c r="E313" s="6">
        <v>0</v>
      </c>
      <c r="F313" s="6">
        <v>10235259</v>
      </c>
      <c r="G313" s="6">
        <v>11094300</v>
      </c>
      <c r="H313" s="6">
        <v>42116240</v>
      </c>
      <c r="I313" s="6">
        <f t="shared" si="17"/>
        <v>384220294</v>
      </c>
      <c r="J313" s="18">
        <f t="shared" si="18"/>
        <v>83.487129651720053</v>
      </c>
      <c r="K313" s="18">
        <f t="shared" si="19"/>
        <v>16.512870348279936</v>
      </c>
      <c r="L313" s="18">
        <f t="shared" si="20"/>
        <v>10.96</v>
      </c>
    </row>
    <row r="314" spans="1:12" hidden="1">
      <c r="A314" s="17" t="s">
        <v>646</v>
      </c>
      <c r="B314" s="5" t="s">
        <v>647</v>
      </c>
      <c r="C314" s="5" t="s">
        <v>43</v>
      </c>
      <c r="D314" s="6">
        <v>70425348</v>
      </c>
      <c r="E314" s="6">
        <v>0</v>
      </c>
      <c r="F314" s="6">
        <v>1399560</v>
      </c>
      <c r="G314" s="6">
        <v>0</v>
      </c>
      <c r="H314" s="6">
        <v>3507217</v>
      </c>
      <c r="I314" s="6">
        <f t="shared" si="17"/>
        <v>75332125</v>
      </c>
      <c r="J314" s="18">
        <f t="shared" si="18"/>
        <v>93.486474727747293</v>
      </c>
      <c r="K314" s="18">
        <f t="shared" si="19"/>
        <v>6.5135252722527071</v>
      </c>
      <c r="L314" s="18">
        <f t="shared" si="20"/>
        <v>4.66</v>
      </c>
    </row>
    <row r="315" spans="1:12" hidden="1">
      <c r="A315" s="17" t="s">
        <v>648</v>
      </c>
      <c r="B315" s="5" t="s">
        <v>649</v>
      </c>
      <c r="C315" s="5" t="s">
        <v>20</v>
      </c>
      <c r="D315" s="6">
        <v>77097600</v>
      </c>
      <c r="E315" s="6">
        <v>0</v>
      </c>
      <c r="F315" s="6">
        <v>2518936</v>
      </c>
      <c r="G315" s="6">
        <v>284700</v>
      </c>
      <c r="H315" s="6">
        <v>2156557</v>
      </c>
      <c r="I315" s="6">
        <f t="shared" si="17"/>
        <v>82057793</v>
      </c>
      <c r="J315" s="18">
        <f t="shared" si="18"/>
        <v>93.955244445826125</v>
      </c>
      <c r="K315" s="18">
        <f t="shared" si="19"/>
        <v>6.0447555541738733</v>
      </c>
      <c r="L315" s="18">
        <f t="shared" si="20"/>
        <v>2.63</v>
      </c>
    </row>
    <row r="316" spans="1:12" hidden="1">
      <c r="A316" s="17" t="s">
        <v>650</v>
      </c>
      <c r="B316" s="5" t="s">
        <v>651</v>
      </c>
      <c r="C316" s="5" t="s">
        <v>14</v>
      </c>
      <c r="D316" s="6">
        <v>6382738095</v>
      </c>
      <c r="E316" s="6">
        <v>0</v>
      </c>
      <c r="F316" s="6">
        <v>1018016472</v>
      </c>
      <c r="G316" s="6">
        <v>447993100</v>
      </c>
      <c r="H316" s="6">
        <v>150173981</v>
      </c>
      <c r="I316" s="6">
        <f t="shared" si="17"/>
        <v>7998921648</v>
      </c>
      <c r="J316" s="18">
        <f t="shared" si="18"/>
        <v>79.794982072313459</v>
      </c>
      <c r="K316" s="18">
        <f t="shared" si="19"/>
        <v>20.205017927686544</v>
      </c>
      <c r="L316" s="18">
        <f t="shared" si="20"/>
        <v>1.88</v>
      </c>
    </row>
    <row r="317" spans="1:12" hidden="1">
      <c r="A317" s="17" t="s">
        <v>652</v>
      </c>
      <c r="B317" s="5" t="s">
        <v>653</v>
      </c>
      <c r="C317" s="5" t="s">
        <v>14</v>
      </c>
      <c r="D317" s="6">
        <v>3588644790</v>
      </c>
      <c r="E317" s="6">
        <v>0</v>
      </c>
      <c r="F317" s="6">
        <v>132189710</v>
      </c>
      <c r="G317" s="6">
        <v>4470100</v>
      </c>
      <c r="H317" s="6">
        <v>45816700</v>
      </c>
      <c r="I317" s="6">
        <f t="shared" si="17"/>
        <v>3771121300</v>
      </c>
      <c r="J317" s="18">
        <f t="shared" si="18"/>
        <v>95.16121345659181</v>
      </c>
      <c r="K317" s="18">
        <f t="shared" si="19"/>
        <v>4.8387865434081894</v>
      </c>
      <c r="L317" s="18">
        <f t="shared" si="20"/>
        <v>1.21</v>
      </c>
    </row>
    <row r="318" spans="1:12" hidden="1">
      <c r="A318" s="17" t="s">
        <v>654</v>
      </c>
      <c r="B318" s="5" t="s">
        <v>655</v>
      </c>
      <c r="C318" s="5" t="s">
        <v>38</v>
      </c>
      <c r="D318" s="6">
        <v>1363476860</v>
      </c>
      <c r="E318" s="6">
        <v>0</v>
      </c>
      <c r="F318" s="6">
        <v>187804355</v>
      </c>
      <c r="G318" s="6">
        <v>23385015</v>
      </c>
      <c r="H318" s="6">
        <v>35672440</v>
      </c>
      <c r="I318" s="6">
        <f t="shared" si="17"/>
        <v>1610338670</v>
      </c>
      <c r="J318" s="18">
        <f t="shared" si="18"/>
        <v>84.670193009772291</v>
      </c>
      <c r="K318" s="18">
        <f t="shared" si="19"/>
        <v>15.329806990227715</v>
      </c>
      <c r="L318" s="18">
        <f t="shared" si="20"/>
        <v>2.2200000000000002</v>
      </c>
    </row>
    <row r="319" spans="1:12" hidden="1">
      <c r="A319" s="17" t="s">
        <v>656</v>
      </c>
      <c r="B319" s="5" t="s">
        <v>657</v>
      </c>
      <c r="C319" s="5" t="s">
        <v>54</v>
      </c>
      <c r="D319" s="6">
        <v>10654218000</v>
      </c>
      <c r="E319" s="6">
        <v>0</v>
      </c>
      <c r="F319" s="6">
        <v>1406187000</v>
      </c>
      <c r="G319" s="6">
        <v>8593000</v>
      </c>
      <c r="H319" s="6">
        <v>122039081</v>
      </c>
      <c r="I319" s="6">
        <f t="shared" si="17"/>
        <v>12191037081</v>
      </c>
      <c r="J319" s="18">
        <f t="shared" si="18"/>
        <v>87.393860991570875</v>
      </c>
      <c r="K319" s="18">
        <f t="shared" si="19"/>
        <v>12.606139008429121</v>
      </c>
      <c r="L319" s="18">
        <f t="shared" si="20"/>
        <v>1</v>
      </c>
    </row>
    <row r="320" spans="1:12" hidden="1">
      <c r="A320" s="17" t="s">
        <v>658</v>
      </c>
      <c r="B320" s="5" t="s">
        <v>659</v>
      </c>
      <c r="C320" s="5" t="s">
        <v>59</v>
      </c>
      <c r="D320" s="6">
        <v>2290882501</v>
      </c>
      <c r="E320" s="6">
        <v>0</v>
      </c>
      <c r="F320" s="6">
        <v>78596149</v>
      </c>
      <c r="G320" s="6">
        <v>1153900</v>
      </c>
      <c r="H320" s="6">
        <v>22425920</v>
      </c>
      <c r="I320" s="6">
        <f t="shared" si="17"/>
        <v>2393058470</v>
      </c>
      <c r="J320" s="18">
        <f t="shared" si="18"/>
        <v>95.730318741438865</v>
      </c>
      <c r="K320" s="18">
        <f t="shared" si="19"/>
        <v>4.2696812585611417</v>
      </c>
      <c r="L320" s="18">
        <f t="shared" si="20"/>
        <v>0.94</v>
      </c>
    </row>
    <row r="321" spans="1:12" hidden="1">
      <c r="A321" s="17" t="s">
        <v>660</v>
      </c>
      <c r="B321" s="5" t="s">
        <v>661</v>
      </c>
      <c r="C321" s="5" t="s">
        <v>43</v>
      </c>
      <c r="D321" s="6">
        <v>77120050</v>
      </c>
      <c r="E321" s="6">
        <v>0</v>
      </c>
      <c r="F321" s="6">
        <v>3394853</v>
      </c>
      <c r="G321" s="6">
        <v>892800</v>
      </c>
      <c r="H321" s="6">
        <v>13541788</v>
      </c>
      <c r="I321" s="6">
        <f t="shared" si="17"/>
        <v>94949491</v>
      </c>
      <c r="J321" s="18">
        <f t="shared" si="18"/>
        <v>81.222183697646159</v>
      </c>
      <c r="K321" s="18">
        <f t="shared" si="19"/>
        <v>18.777816302353848</v>
      </c>
      <c r="L321" s="18">
        <f t="shared" si="20"/>
        <v>14.26</v>
      </c>
    </row>
    <row r="322" spans="1:12" hidden="1">
      <c r="A322" s="17" t="s">
        <v>662</v>
      </c>
      <c r="B322" s="5" t="s">
        <v>663</v>
      </c>
      <c r="C322" s="5" t="s">
        <v>28</v>
      </c>
      <c r="D322" s="6">
        <v>861366115</v>
      </c>
      <c r="E322" s="6">
        <v>0</v>
      </c>
      <c r="F322" s="6">
        <v>10556642</v>
      </c>
      <c r="G322" s="6">
        <v>883500</v>
      </c>
      <c r="H322" s="6">
        <v>8126659</v>
      </c>
      <c r="I322" s="6">
        <f t="shared" si="17"/>
        <v>880932916</v>
      </c>
      <c r="J322" s="18">
        <f t="shared" si="18"/>
        <v>97.778854593282105</v>
      </c>
      <c r="K322" s="18">
        <f t="shared" si="19"/>
        <v>2.2211454067178935</v>
      </c>
      <c r="L322" s="18">
        <f t="shared" si="20"/>
        <v>0.92</v>
      </c>
    </row>
    <row r="323" spans="1:12" hidden="1">
      <c r="A323" s="17" t="s">
        <v>664</v>
      </c>
      <c r="B323" s="5" t="s">
        <v>665</v>
      </c>
      <c r="C323" s="5" t="s">
        <v>38</v>
      </c>
      <c r="D323" s="6">
        <v>774420357</v>
      </c>
      <c r="E323" s="6">
        <v>0</v>
      </c>
      <c r="F323" s="6">
        <v>69533943</v>
      </c>
      <c r="G323" s="6">
        <v>45596700</v>
      </c>
      <c r="H323" s="6">
        <v>61912884</v>
      </c>
      <c r="I323" s="6">
        <f t="shared" ref="I323:I353" si="21">+D323+E323+F323+G323+H323</f>
        <v>951463884</v>
      </c>
      <c r="J323" s="18">
        <f t="shared" ref="J323:J353" si="22">(+D323+E323)/I323*100</f>
        <v>81.392512109266775</v>
      </c>
      <c r="K323" s="18">
        <f t="shared" ref="K323:K353" si="23">+(F323+G323+H323)/I323*100</f>
        <v>18.607487890733225</v>
      </c>
      <c r="L323" s="18">
        <f t="shared" si="20"/>
        <v>6.51</v>
      </c>
    </row>
    <row r="324" spans="1:12">
      <c r="A324" s="17" t="s">
        <v>666</v>
      </c>
      <c r="B324" s="5" t="s">
        <v>667</v>
      </c>
      <c r="C324" s="5" t="s">
        <v>11</v>
      </c>
      <c r="D324" s="6">
        <v>856917575</v>
      </c>
      <c r="E324" s="6">
        <v>0</v>
      </c>
      <c r="F324" s="6">
        <v>195954596</v>
      </c>
      <c r="G324" s="6">
        <v>150923375</v>
      </c>
      <c r="H324" s="6">
        <v>47818990</v>
      </c>
      <c r="I324" s="6">
        <f t="shared" si="21"/>
        <v>1251614536</v>
      </c>
      <c r="J324" s="18">
        <f t="shared" si="22"/>
        <v>68.464974666928924</v>
      </c>
      <c r="K324" s="18">
        <f t="shared" si="23"/>
        <v>31.535025333071076</v>
      </c>
      <c r="L324" s="18">
        <f t="shared" ref="L324:L353" si="24">ROUND(+H324/I324*100,2)</f>
        <v>3.82</v>
      </c>
    </row>
    <row r="325" spans="1:12" hidden="1">
      <c r="A325" s="17" t="s">
        <v>668</v>
      </c>
      <c r="B325" s="5" t="s">
        <v>669</v>
      </c>
      <c r="C325" s="5" t="s">
        <v>38</v>
      </c>
      <c r="D325" s="6">
        <v>340191372</v>
      </c>
      <c r="E325" s="6">
        <v>0</v>
      </c>
      <c r="F325" s="6">
        <v>13786132</v>
      </c>
      <c r="G325" s="6">
        <v>7407000</v>
      </c>
      <c r="H325" s="6">
        <v>15564947</v>
      </c>
      <c r="I325" s="6">
        <f t="shared" si="21"/>
        <v>376949451</v>
      </c>
      <c r="J325" s="18">
        <f t="shared" si="22"/>
        <v>90.248538921469347</v>
      </c>
      <c r="K325" s="18">
        <f t="shared" si="23"/>
        <v>9.7514610785306601</v>
      </c>
      <c r="L325" s="18">
        <f t="shared" si="24"/>
        <v>4.13</v>
      </c>
    </row>
    <row r="326" spans="1:12" hidden="1">
      <c r="A326" s="17" t="s">
        <v>670</v>
      </c>
      <c r="B326" s="5" t="s">
        <v>671</v>
      </c>
      <c r="C326" s="5" t="s">
        <v>28</v>
      </c>
      <c r="D326" s="6">
        <v>920777723</v>
      </c>
      <c r="E326" s="6">
        <v>0</v>
      </c>
      <c r="F326" s="6">
        <v>7776755</v>
      </c>
      <c r="G326" s="6">
        <v>2050200</v>
      </c>
      <c r="H326" s="6">
        <v>15814620</v>
      </c>
      <c r="I326" s="6">
        <f t="shared" si="21"/>
        <v>946419298</v>
      </c>
      <c r="J326" s="18">
        <f t="shared" si="22"/>
        <v>97.290674962547101</v>
      </c>
      <c r="K326" s="18">
        <f t="shared" si="23"/>
        <v>2.7093250374529028</v>
      </c>
      <c r="L326" s="18">
        <f t="shared" si="24"/>
        <v>1.67</v>
      </c>
    </row>
    <row r="327" spans="1:12" hidden="1">
      <c r="A327" s="17" t="s">
        <v>672</v>
      </c>
      <c r="B327" s="5" t="s">
        <v>673</v>
      </c>
      <c r="C327" s="5" t="s">
        <v>23</v>
      </c>
      <c r="D327" s="6">
        <v>1943233752</v>
      </c>
      <c r="E327" s="6">
        <v>0</v>
      </c>
      <c r="F327" s="6">
        <v>556849867</v>
      </c>
      <c r="G327" s="6">
        <v>150202200</v>
      </c>
      <c r="H327" s="6">
        <v>187235380</v>
      </c>
      <c r="I327" s="6">
        <f t="shared" si="21"/>
        <v>2837521199</v>
      </c>
      <c r="J327" s="18">
        <f t="shared" si="22"/>
        <v>68.483497239944327</v>
      </c>
      <c r="K327" s="18">
        <f t="shared" si="23"/>
        <v>31.51650276005568</v>
      </c>
      <c r="L327" s="18">
        <f t="shared" si="24"/>
        <v>6.6</v>
      </c>
    </row>
    <row r="328" spans="1:12" hidden="1">
      <c r="A328" s="17" t="s">
        <v>674</v>
      </c>
      <c r="B328" s="5" t="s">
        <v>675</v>
      </c>
      <c r="C328" s="5" t="s">
        <v>20</v>
      </c>
      <c r="D328" s="6">
        <v>354660191</v>
      </c>
      <c r="E328" s="6">
        <v>0</v>
      </c>
      <c r="F328" s="6">
        <v>13309474</v>
      </c>
      <c r="G328" s="6">
        <v>2354700</v>
      </c>
      <c r="H328" s="6">
        <v>12704249</v>
      </c>
      <c r="I328" s="6">
        <f t="shared" si="21"/>
        <v>383028614</v>
      </c>
      <c r="J328" s="18">
        <f t="shared" si="22"/>
        <v>92.593654373821792</v>
      </c>
      <c r="K328" s="18">
        <f t="shared" si="23"/>
        <v>7.4063456261782052</v>
      </c>
      <c r="L328" s="18">
        <f t="shared" si="24"/>
        <v>3.32</v>
      </c>
    </row>
    <row r="329" spans="1:12" hidden="1">
      <c r="A329" s="17" t="s">
        <v>676</v>
      </c>
      <c r="B329" s="5" t="s">
        <v>677</v>
      </c>
      <c r="C329" s="5" t="s">
        <v>146</v>
      </c>
      <c r="D329" s="6">
        <v>2579851024</v>
      </c>
      <c r="E329" s="6">
        <v>0</v>
      </c>
      <c r="F329" s="6">
        <v>75880603</v>
      </c>
      <c r="G329" s="6">
        <v>10247100</v>
      </c>
      <c r="H329" s="6">
        <v>43118330</v>
      </c>
      <c r="I329" s="6">
        <f t="shared" si="21"/>
        <v>2709097057</v>
      </c>
      <c r="J329" s="18">
        <f t="shared" si="22"/>
        <v>95.22918410523377</v>
      </c>
      <c r="K329" s="18">
        <f t="shared" si="23"/>
        <v>4.7708158947662245</v>
      </c>
      <c r="L329" s="18">
        <f t="shared" si="24"/>
        <v>1.59</v>
      </c>
    </row>
    <row r="330" spans="1:12" hidden="1">
      <c r="A330" s="17" t="s">
        <v>678</v>
      </c>
      <c r="B330" s="5" t="s">
        <v>679</v>
      </c>
      <c r="C330" s="5" t="s">
        <v>38</v>
      </c>
      <c r="D330" s="6">
        <v>2815271652</v>
      </c>
      <c r="E330" s="6">
        <v>0</v>
      </c>
      <c r="F330" s="6">
        <v>635410317</v>
      </c>
      <c r="G330" s="6">
        <v>415449735</v>
      </c>
      <c r="H330" s="6">
        <v>233043580</v>
      </c>
      <c r="I330" s="6">
        <f t="shared" si="21"/>
        <v>4099175284</v>
      </c>
      <c r="J330" s="18">
        <f t="shared" si="22"/>
        <v>68.678977036884376</v>
      </c>
      <c r="K330" s="18">
        <f t="shared" si="23"/>
        <v>31.32102296311562</v>
      </c>
      <c r="L330" s="18">
        <f t="shared" si="24"/>
        <v>5.69</v>
      </c>
    </row>
    <row r="331" spans="1:12" hidden="1">
      <c r="A331" s="17" t="s">
        <v>680</v>
      </c>
      <c r="B331" s="5" t="s">
        <v>681</v>
      </c>
      <c r="C331" s="5" t="s">
        <v>23</v>
      </c>
      <c r="D331" s="6">
        <v>2694766543</v>
      </c>
      <c r="E331" s="6">
        <v>0</v>
      </c>
      <c r="F331" s="6">
        <v>337270578</v>
      </c>
      <c r="G331" s="6">
        <v>132737575</v>
      </c>
      <c r="H331" s="6">
        <v>98597898</v>
      </c>
      <c r="I331" s="6">
        <f t="shared" si="21"/>
        <v>3263372594</v>
      </c>
      <c r="J331" s="18">
        <f t="shared" si="22"/>
        <v>82.576122259363444</v>
      </c>
      <c r="K331" s="18">
        <f t="shared" si="23"/>
        <v>17.423877740636563</v>
      </c>
      <c r="L331" s="18">
        <f t="shared" si="24"/>
        <v>3.02</v>
      </c>
    </row>
    <row r="332" spans="1:12" hidden="1">
      <c r="A332" s="17" t="s">
        <v>682</v>
      </c>
      <c r="B332" s="5" t="s">
        <v>683</v>
      </c>
      <c r="C332" s="5" t="s">
        <v>14</v>
      </c>
      <c r="D332" s="6">
        <v>4116100425</v>
      </c>
      <c r="E332" s="6">
        <v>0</v>
      </c>
      <c r="F332" s="6">
        <v>305972377</v>
      </c>
      <c r="G332" s="6">
        <v>211704510</v>
      </c>
      <c r="H332" s="6">
        <v>93236349</v>
      </c>
      <c r="I332" s="6">
        <f t="shared" si="21"/>
        <v>4727013661</v>
      </c>
      <c r="J332" s="18">
        <f t="shared" si="22"/>
        <v>87.076127132013383</v>
      </c>
      <c r="K332" s="18">
        <f t="shared" si="23"/>
        <v>12.923872867986619</v>
      </c>
      <c r="L332" s="18">
        <f t="shared" si="24"/>
        <v>1.97</v>
      </c>
    </row>
    <row r="333" spans="1:12" hidden="1">
      <c r="A333" s="17" t="s">
        <v>684</v>
      </c>
      <c r="B333" s="5" t="s">
        <v>685</v>
      </c>
      <c r="C333" s="5" t="s">
        <v>31</v>
      </c>
      <c r="D333" s="6">
        <v>218215520</v>
      </c>
      <c r="E333" s="6">
        <v>0</v>
      </c>
      <c r="F333" s="6">
        <v>6509679</v>
      </c>
      <c r="G333" s="6">
        <v>1228974</v>
      </c>
      <c r="H333" s="6">
        <v>5058030</v>
      </c>
      <c r="I333" s="6">
        <f t="shared" si="21"/>
        <v>231012203</v>
      </c>
      <c r="J333" s="18">
        <f t="shared" si="22"/>
        <v>94.460603018447472</v>
      </c>
      <c r="K333" s="18">
        <f t="shared" si="23"/>
        <v>5.539396981552529</v>
      </c>
      <c r="L333" s="18">
        <f t="shared" si="24"/>
        <v>2.19</v>
      </c>
    </row>
    <row r="334" spans="1:12" hidden="1">
      <c r="A334" s="17" t="s">
        <v>686</v>
      </c>
      <c r="B334" s="5" t="s">
        <v>687</v>
      </c>
      <c r="C334" s="5" t="s">
        <v>38</v>
      </c>
      <c r="D334" s="6">
        <v>831418698</v>
      </c>
      <c r="E334" s="6">
        <v>0</v>
      </c>
      <c r="F334" s="6">
        <v>58412338</v>
      </c>
      <c r="G334" s="6">
        <v>40649200</v>
      </c>
      <c r="H334" s="6">
        <v>45613681</v>
      </c>
      <c r="I334" s="6">
        <f t="shared" si="21"/>
        <v>976093917</v>
      </c>
      <c r="J334" s="18">
        <f t="shared" si="22"/>
        <v>85.178145618952769</v>
      </c>
      <c r="K334" s="18">
        <f t="shared" si="23"/>
        <v>14.821854381047228</v>
      </c>
      <c r="L334" s="18">
        <f t="shared" si="24"/>
        <v>4.67</v>
      </c>
    </row>
    <row r="335" spans="1:12" hidden="1">
      <c r="A335" s="17" t="s">
        <v>688</v>
      </c>
      <c r="B335" s="5" t="s">
        <v>689</v>
      </c>
      <c r="C335" s="5" t="s">
        <v>14</v>
      </c>
      <c r="D335" s="6">
        <v>5824904550</v>
      </c>
      <c r="E335" s="6">
        <v>0</v>
      </c>
      <c r="F335" s="6">
        <v>202061350</v>
      </c>
      <c r="G335" s="6">
        <v>9651000</v>
      </c>
      <c r="H335" s="6">
        <v>69551400</v>
      </c>
      <c r="I335" s="6">
        <f t="shared" si="21"/>
        <v>6106168300</v>
      </c>
      <c r="J335" s="18">
        <f t="shared" si="22"/>
        <v>95.393776650407759</v>
      </c>
      <c r="K335" s="18">
        <f t="shared" si="23"/>
        <v>4.6062233495922476</v>
      </c>
      <c r="L335" s="18">
        <f t="shared" si="24"/>
        <v>1.1399999999999999</v>
      </c>
    </row>
    <row r="336" spans="1:12" hidden="1">
      <c r="A336" s="25" t="s">
        <v>690</v>
      </c>
      <c r="B336" s="26" t="s">
        <v>739</v>
      </c>
      <c r="C336" s="26" t="s">
        <v>17</v>
      </c>
      <c r="D336" s="27">
        <v>2966895669</v>
      </c>
      <c r="E336" s="27">
        <v>0</v>
      </c>
      <c r="F336" s="27">
        <v>169859961</v>
      </c>
      <c r="G336" s="27">
        <v>9236702</v>
      </c>
      <c r="H336" s="27">
        <v>61990650</v>
      </c>
      <c r="I336" s="27">
        <f t="shared" si="21"/>
        <v>3207982982</v>
      </c>
      <c r="J336" s="28">
        <f t="shared" si="22"/>
        <v>92.484769577870537</v>
      </c>
      <c r="K336" s="28">
        <f t="shared" si="23"/>
        <v>7.5152304221294655</v>
      </c>
      <c r="L336" s="28">
        <f t="shared" si="24"/>
        <v>1.93</v>
      </c>
    </row>
    <row r="337" spans="1:12" hidden="1">
      <c r="A337" s="17" t="s">
        <v>691</v>
      </c>
      <c r="B337" s="5" t="s">
        <v>692</v>
      </c>
      <c r="C337" s="5" t="s">
        <v>54</v>
      </c>
      <c r="D337" s="6">
        <v>3848500382</v>
      </c>
      <c r="E337" s="6">
        <v>0</v>
      </c>
      <c r="F337" s="6">
        <v>549160539</v>
      </c>
      <c r="G337" s="6">
        <v>93693650</v>
      </c>
      <c r="H337" s="6">
        <v>85728200</v>
      </c>
      <c r="I337" s="6">
        <f t="shared" si="21"/>
        <v>4577082771</v>
      </c>
      <c r="J337" s="18">
        <f t="shared" si="22"/>
        <v>84.081948580518699</v>
      </c>
      <c r="K337" s="18">
        <f t="shared" si="23"/>
        <v>15.91805141948131</v>
      </c>
      <c r="L337" s="18">
        <f t="shared" si="24"/>
        <v>1.87</v>
      </c>
    </row>
    <row r="338" spans="1:12" hidden="1">
      <c r="A338" s="17" t="s">
        <v>693</v>
      </c>
      <c r="B338" s="5" t="s">
        <v>694</v>
      </c>
      <c r="C338" s="5" t="s">
        <v>54</v>
      </c>
      <c r="D338" s="6">
        <v>6929411971</v>
      </c>
      <c r="E338" s="6">
        <v>0</v>
      </c>
      <c r="F338" s="6">
        <v>718149429</v>
      </c>
      <c r="G338" s="6">
        <v>311459200</v>
      </c>
      <c r="H338" s="6">
        <v>163786760</v>
      </c>
      <c r="I338" s="6">
        <f t="shared" si="21"/>
        <v>8122807360</v>
      </c>
      <c r="J338" s="18">
        <f t="shared" si="22"/>
        <v>85.30809194273445</v>
      </c>
      <c r="K338" s="18">
        <f t="shared" si="23"/>
        <v>14.691908057265559</v>
      </c>
      <c r="L338" s="18">
        <f t="shared" si="24"/>
        <v>2.02</v>
      </c>
    </row>
    <row r="339" spans="1:12" hidden="1">
      <c r="A339" s="17" t="s">
        <v>695</v>
      </c>
      <c r="B339" s="5" t="s">
        <v>696</v>
      </c>
      <c r="C339" s="5" t="s">
        <v>43</v>
      </c>
      <c r="D339" s="6">
        <v>214239695</v>
      </c>
      <c r="E339" s="6">
        <v>2595411</v>
      </c>
      <c r="F339" s="6">
        <v>22621097</v>
      </c>
      <c r="G339" s="6">
        <v>21720400</v>
      </c>
      <c r="H339" s="6">
        <v>8884497</v>
      </c>
      <c r="I339" s="6">
        <f t="shared" si="21"/>
        <v>270061100</v>
      </c>
      <c r="J339" s="18">
        <f t="shared" si="22"/>
        <v>80.291128933415436</v>
      </c>
      <c r="K339" s="18">
        <f t="shared" si="23"/>
        <v>19.708871066584564</v>
      </c>
      <c r="L339" s="18">
        <f t="shared" si="24"/>
        <v>3.29</v>
      </c>
    </row>
    <row r="340" spans="1:12">
      <c r="A340" s="17" t="s">
        <v>697</v>
      </c>
      <c r="B340" s="5" t="s">
        <v>698</v>
      </c>
      <c r="C340" s="5" t="s">
        <v>11</v>
      </c>
      <c r="D340" s="6">
        <v>1470368850</v>
      </c>
      <c r="E340" s="6">
        <v>0</v>
      </c>
      <c r="F340" s="6">
        <v>88833114</v>
      </c>
      <c r="G340" s="6">
        <v>20603500</v>
      </c>
      <c r="H340" s="6">
        <v>68007589</v>
      </c>
      <c r="I340" s="6">
        <f t="shared" si="21"/>
        <v>1647813053</v>
      </c>
      <c r="J340" s="18">
        <f t="shared" si="22"/>
        <v>89.231533111298873</v>
      </c>
      <c r="K340" s="18">
        <f t="shared" si="23"/>
        <v>10.768466888701118</v>
      </c>
      <c r="L340" s="18">
        <f t="shared" si="24"/>
        <v>4.13</v>
      </c>
    </row>
    <row r="341" spans="1:12" hidden="1">
      <c r="A341" s="17" t="s">
        <v>699</v>
      </c>
      <c r="B341" s="5" t="s">
        <v>700</v>
      </c>
      <c r="C341" s="5" t="s">
        <v>23</v>
      </c>
      <c r="D341" s="6">
        <v>1551026904</v>
      </c>
      <c r="E341" s="6">
        <v>0</v>
      </c>
      <c r="F341" s="6">
        <v>125167796</v>
      </c>
      <c r="G341" s="6">
        <v>30206800</v>
      </c>
      <c r="H341" s="6">
        <v>38597400</v>
      </c>
      <c r="I341" s="6">
        <f t="shared" si="21"/>
        <v>1744998900</v>
      </c>
      <c r="J341" s="18">
        <f t="shared" si="22"/>
        <v>88.884119296579499</v>
      </c>
      <c r="K341" s="18">
        <f t="shared" si="23"/>
        <v>11.115880703420501</v>
      </c>
      <c r="L341" s="18">
        <f t="shared" si="24"/>
        <v>2.21</v>
      </c>
    </row>
    <row r="342" spans="1:12" hidden="1">
      <c r="A342" s="17" t="s">
        <v>701</v>
      </c>
      <c r="B342" s="5" t="s">
        <v>702</v>
      </c>
      <c r="C342" s="5" t="s">
        <v>31</v>
      </c>
      <c r="D342" s="6">
        <v>290603353</v>
      </c>
      <c r="E342" s="6">
        <v>0</v>
      </c>
      <c r="F342" s="6">
        <v>18403466</v>
      </c>
      <c r="G342" s="6">
        <v>2112005</v>
      </c>
      <c r="H342" s="6">
        <v>6664503</v>
      </c>
      <c r="I342" s="6">
        <f t="shared" si="21"/>
        <v>317783327</v>
      </c>
      <c r="J342" s="18">
        <f t="shared" si="22"/>
        <v>91.447010685994869</v>
      </c>
      <c r="K342" s="18">
        <f t="shared" si="23"/>
        <v>8.5529893140051367</v>
      </c>
      <c r="L342" s="18">
        <f t="shared" si="24"/>
        <v>2.1</v>
      </c>
    </row>
    <row r="343" spans="1:12" hidden="1">
      <c r="A343" s="17" t="s">
        <v>703</v>
      </c>
      <c r="B343" s="5" t="s">
        <v>704</v>
      </c>
      <c r="C343" s="5" t="s">
        <v>20</v>
      </c>
      <c r="D343" s="6">
        <v>863914783</v>
      </c>
      <c r="E343" s="6">
        <v>0</v>
      </c>
      <c r="F343" s="6">
        <v>79949660</v>
      </c>
      <c r="G343" s="6">
        <v>9884433</v>
      </c>
      <c r="H343" s="6">
        <v>17470998</v>
      </c>
      <c r="I343" s="6">
        <f t="shared" si="21"/>
        <v>971219874</v>
      </c>
      <c r="J343" s="18">
        <f t="shared" si="22"/>
        <v>88.951514083205424</v>
      </c>
      <c r="K343" s="18">
        <f t="shared" si="23"/>
        <v>11.048485916794574</v>
      </c>
      <c r="L343" s="18">
        <f t="shared" si="24"/>
        <v>1.8</v>
      </c>
    </row>
    <row r="344" spans="1:12" hidden="1">
      <c r="A344" s="17" t="s">
        <v>705</v>
      </c>
      <c r="B344" s="5" t="s">
        <v>706</v>
      </c>
      <c r="C344" s="5" t="s">
        <v>14</v>
      </c>
      <c r="D344" s="6">
        <v>3638736979</v>
      </c>
      <c r="E344" s="6">
        <v>0</v>
      </c>
      <c r="F344" s="6">
        <v>176582426</v>
      </c>
      <c r="G344" s="6">
        <v>766731881</v>
      </c>
      <c r="H344" s="6">
        <v>134324400</v>
      </c>
      <c r="I344" s="6">
        <f t="shared" si="21"/>
        <v>4716375686</v>
      </c>
      <c r="J344" s="18">
        <f t="shared" si="22"/>
        <v>77.15112665433243</v>
      </c>
      <c r="K344" s="18">
        <f t="shared" si="23"/>
        <v>22.84887334566757</v>
      </c>
      <c r="L344" s="18">
        <f t="shared" si="24"/>
        <v>2.85</v>
      </c>
    </row>
    <row r="345" spans="1:12" hidden="1">
      <c r="A345" s="17" t="s">
        <v>707</v>
      </c>
      <c r="B345" s="5" t="s">
        <v>708</v>
      </c>
      <c r="C345" s="5" t="s">
        <v>38</v>
      </c>
      <c r="D345" s="6">
        <v>658837059</v>
      </c>
      <c r="E345" s="6">
        <v>0</v>
      </c>
      <c r="F345" s="6">
        <v>38484298</v>
      </c>
      <c r="G345" s="6">
        <v>11710800</v>
      </c>
      <c r="H345" s="6">
        <v>21310909</v>
      </c>
      <c r="I345" s="6">
        <f t="shared" si="21"/>
        <v>730343066</v>
      </c>
      <c r="J345" s="18">
        <f t="shared" si="22"/>
        <v>90.209257768184244</v>
      </c>
      <c r="K345" s="18">
        <f t="shared" si="23"/>
        <v>9.790742231815754</v>
      </c>
      <c r="L345" s="18">
        <f t="shared" si="24"/>
        <v>2.92</v>
      </c>
    </row>
    <row r="346" spans="1:12" hidden="1">
      <c r="A346" s="17" t="s">
        <v>709</v>
      </c>
      <c r="B346" s="5" t="s">
        <v>710</v>
      </c>
      <c r="C346" s="5" t="s">
        <v>14</v>
      </c>
      <c r="D346" s="6">
        <v>7299421079</v>
      </c>
      <c r="E346" s="6">
        <v>0</v>
      </c>
      <c r="F346" s="6">
        <v>251360025</v>
      </c>
      <c r="G346" s="6">
        <v>31423300</v>
      </c>
      <c r="H346" s="6">
        <v>59615000</v>
      </c>
      <c r="I346" s="6">
        <f t="shared" si="21"/>
        <v>7641819404</v>
      </c>
      <c r="J346" s="18">
        <f t="shared" si="22"/>
        <v>95.519413546716677</v>
      </c>
      <c r="K346" s="18">
        <f t="shared" si="23"/>
        <v>4.4805864532833182</v>
      </c>
      <c r="L346" s="18">
        <f t="shared" si="24"/>
        <v>0.78</v>
      </c>
    </row>
    <row r="347" spans="1:12" hidden="1">
      <c r="A347" s="17" t="s">
        <v>711</v>
      </c>
      <c r="B347" s="5" t="s">
        <v>712</v>
      </c>
      <c r="C347" s="5" t="s">
        <v>20</v>
      </c>
      <c r="D347" s="6">
        <v>112951375</v>
      </c>
      <c r="E347" s="6">
        <v>0</v>
      </c>
      <c r="F347" s="6">
        <v>1336827</v>
      </c>
      <c r="G347" s="6">
        <v>1059029</v>
      </c>
      <c r="H347" s="6">
        <v>7032795</v>
      </c>
      <c r="I347" s="6">
        <f t="shared" si="21"/>
        <v>122380026</v>
      </c>
      <c r="J347" s="18">
        <f t="shared" si="22"/>
        <v>92.295596505266303</v>
      </c>
      <c r="K347" s="18">
        <f t="shared" si="23"/>
        <v>7.7044034947336915</v>
      </c>
      <c r="L347" s="18">
        <f t="shared" si="24"/>
        <v>5.75</v>
      </c>
    </row>
    <row r="348" spans="1:12" hidden="1">
      <c r="A348" s="17" t="s">
        <v>713</v>
      </c>
      <c r="B348" s="5" t="s">
        <v>714</v>
      </c>
      <c r="C348" s="5" t="s">
        <v>91</v>
      </c>
      <c r="D348" s="6">
        <v>2367755965</v>
      </c>
      <c r="E348" s="6">
        <v>75800</v>
      </c>
      <c r="F348" s="6">
        <v>110380435</v>
      </c>
      <c r="G348" s="6">
        <v>3901800</v>
      </c>
      <c r="H348" s="6">
        <v>38219070</v>
      </c>
      <c r="I348" s="6">
        <f t="shared" si="21"/>
        <v>2520333070</v>
      </c>
      <c r="J348" s="18">
        <f t="shared" si="22"/>
        <v>93.949160655976314</v>
      </c>
      <c r="K348" s="18">
        <f t="shared" si="23"/>
        <v>6.050839344023685</v>
      </c>
      <c r="L348" s="18">
        <f t="shared" si="24"/>
        <v>1.52</v>
      </c>
    </row>
    <row r="349" spans="1:12" hidden="1">
      <c r="A349" s="17" t="s">
        <v>715</v>
      </c>
      <c r="B349" s="5" t="s">
        <v>716</v>
      </c>
      <c r="C349" s="5" t="s">
        <v>14</v>
      </c>
      <c r="D349" s="6">
        <v>5674919223</v>
      </c>
      <c r="E349" s="6">
        <v>0</v>
      </c>
      <c r="F349" s="6">
        <v>1057148677</v>
      </c>
      <c r="G349" s="6">
        <v>851952500</v>
      </c>
      <c r="H349" s="6">
        <v>354085120</v>
      </c>
      <c r="I349" s="6">
        <f t="shared" si="21"/>
        <v>7938105520</v>
      </c>
      <c r="J349" s="18">
        <f t="shared" si="22"/>
        <v>71.489591675269139</v>
      </c>
      <c r="K349" s="18">
        <f t="shared" si="23"/>
        <v>28.510408324730861</v>
      </c>
      <c r="L349" s="18">
        <f t="shared" si="24"/>
        <v>4.46</v>
      </c>
    </row>
    <row r="350" spans="1:12" hidden="1">
      <c r="A350" s="17" t="s">
        <v>717</v>
      </c>
      <c r="B350" s="5" t="s">
        <v>718</v>
      </c>
      <c r="C350" s="5" t="s">
        <v>38</v>
      </c>
      <c r="D350" s="6">
        <v>9999307558</v>
      </c>
      <c r="E350" s="6">
        <v>0</v>
      </c>
      <c r="F350" s="6">
        <v>2203040288</v>
      </c>
      <c r="G350" s="6">
        <v>522866557</v>
      </c>
      <c r="H350" s="6">
        <v>800600500</v>
      </c>
      <c r="I350" s="6">
        <f t="shared" si="21"/>
        <v>13525814903</v>
      </c>
      <c r="J350" s="18">
        <f t="shared" si="22"/>
        <v>73.927579445007581</v>
      </c>
      <c r="K350" s="18">
        <f t="shared" si="23"/>
        <v>26.072420554992419</v>
      </c>
      <c r="L350" s="18">
        <f t="shared" si="24"/>
        <v>5.92</v>
      </c>
    </row>
    <row r="351" spans="1:12" hidden="1">
      <c r="A351" s="17" t="s">
        <v>719</v>
      </c>
      <c r="B351" s="5" t="s">
        <v>720</v>
      </c>
      <c r="C351" s="5" t="s">
        <v>31</v>
      </c>
      <c r="D351" s="6">
        <v>162636166</v>
      </c>
      <c r="E351" s="6">
        <v>0</v>
      </c>
      <c r="F351" s="6">
        <v>5046776</v>
      </c>
      <c r="G351" s="6">
        <v>448965</v>
      </c>
      <c r="H351" s="6">
        <v>4357324</v>
      </c>
      <c r="I351" s="6">
        <f t="shared" si="21"/>
        <v>172489231</v>
      </c>
      <c r="J351" s="18">
        <f t="shared" si="22"/>
        <v>94.287721649127192</v>
      </c>
      <c r="K351" s="18">
        <f t="shared" si="23"/>
        <v>5.7122783508728148</v>
      </c>
      <c r="L351" s="18">
        <f t="shared" si="24"/>
        <v>2.5299999999999998</v>
      </c>
    </row>
    <row r="352" spans="1:12" hidden="1">
      <c r="A352" s="17" t="s">
        <v>721</v>
      </c>
      <c r="B352" s="5" t="s">
        <v>722</v>
      </c>
      <c r="C352" s="5" t="s">
        <v>54</v>
      </c>
      <c r="D352" s="6">
        <v>1785334853</v>
      </c>
      <c r="E352" s="6">
        <v>0</v>
      </c>
      <c r="F352" s="6">
        <v>337105333</v>
      </c>
      <c r="G352" s="6">
        <v>39631400</v>
      </c>
      <c r="H352" s="6">
        <v>59251720</v>
      </c>
      <c r="I352" s="6">
        <f t="shared" si="21"/>
        <v>2221323306</v>
      </c>
      <c r="J352" s="18">
        <f t="shared" si="22"/>
        <v>80.372580082225994</v>
      </c>
      <c r="K352" s="18">
        <f t="shared" si="23"/>
        <v>19.627419917774006</v>
      </c>
      <c r="L352" s="18">
        <f t="shared" si="24"/>
        <v>2.67</v>
      </c>
    </row>
    <row r="353" spans="1:12" hidden="1">
      <c r="A353" s="17" t="s">
        <v>723</v>
      </c>
      <c r="B353" s="5" t="s">
        <v>724</v>
      </c>
      <c r="C353" s="5" t="s">
        <v>59</v>
      </c>
      <c r="D353" s="6">
        <v>5457916520</v>
      </c>
      <c r="E353" s="6">
        <v>0</v>
      </c>
      <c r="F353" s="6">
        <v>392957695</v>
      </c>
      <c r="G353" s="6">
        <v>34722700</v>
      </c>
      <c r="H353" s="6">
        <v>125018400</v>
      </c>
      <c r="I353" s="6">
        <f t="shared" si="21"/>
        <v>6010615315</v>
      </c>
      <c r="J353" s="18">
        <f t="shared" si="22"/>
        <v>90.80462205557069</v>
      </c>
      <c r="K353" s="18">
        <f t="shared" si="23"/>
        <v>9.1953779444293051</v>
      </c>
      <c r="L353" s="18">
        <f t="shared" si="24"/>
        <v>2.08</v>
      </c>
    </row>
    <row r="355" spans="1:12">
      <c r="A355" s="167"/>
      <c r="B355" s="166"/>
      <c r="I355" s="1"/>
    </row>
    <row r="357" spans="1:12">
      <c r="D357" s="1"/>
      <c r="E357" s="1"/>
      <c r="F357" s="1"/>
      <c r="G357" s="1"/>
      <c r="H357" s="1"/>
      <c r="I357" s="1"/>
      <c r="J357" s="1"/>
    </row>
  </sheetData>
  <autoFilter ref="A2:L353">
    <filterColumn colId="2">
      <filters>
        <filter val="PLYMOUTH"/>
      </filters>
    </filterColumn>
    <sortState ref="A3:L353">
      <sortCondition ref="B3:B353"/>
    </sortState>
  </autoFilter>
  <pageMargins left="0.25" right="0.25" top="1" bottom="1" header="0.5" footer="0.5"/>
  <pageSetup scale="95" orientation="landscape" r:id="rId1"/>
  <headerFooter>
    <oddHeader>&amp;CTown of Carver
Community Comparison FY2019 Assessed Values by Class</oddHeader>
    <oddFooter>&amp;LS. Pratt&amp;CSource: https://www.mass.gov/service-details/at-a-glance-and-community-comparison-reports&amp;RJune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363"/>
  <sheetViews>
    <sheetView zoomScale="80" zoomScaleNormal="80" zoomScaleSheetLayoutView="90" workbookViewId="0">
      <pane xSplit="3" ySplit="2" topLeftCell="D3" activePane="bottomRight" state="frozen"/>
      <selection activeCell="L29" sqref="L29"/>
      <selection pane="topRight" activeCell="L29" sqref="L29"/>
      <selection pane="bottomLeft" activeCell="L29" sqref="L29"/>
      <selection pane="bottomRight" activeCell="N312" sqref="N312"/>
    </sheetView>
  </sheetViews>
  <sheetFormatPr defaultRowHeight="12.75"/>
  <cols>
    <col min="1" max="1" width="7.5703125" customWidth="1"/>
    <col min="2" max="2" width="17.5703125" customWidth="1"/>
    <col min="3" max="3" width="10.42578125" bestFit="1" customWidth="1"/>
    <col min="4" max="4" width="9.5703125" customWidth="1"/>
    <col min="5" max="5" width="8.42578125" customWidth="1"/>
    <col min="6" max="6" width="10.42578125" customWidth="1"/>
    <col min="7" max="7" width="8.28515625" customWidth="1"/>
    <col min="8" max="8" width="8.85546875" customWidth="1"/>
    <col min="9" max="9" width="13" customWidth="1"/>
    <col min="10" max="10" width="8.7109375" customWidth="1"/>
    <col min="11" max="11" width="12.140625" customWidth="1"/>
    <col min="12" max="12" width="10.85546875" customWidth="1"/>
    <col min="13" max="13" width="11.140625" customWidth="1"/>
    <col min="14" max="14" width="13.5703125" customWidth="1"/>
    <col min="15" max="15" width="7.28515625" customWidth="1"/>
    <col min="16" max="16" width="7" customWidth="1"/>
    <col min="17" max="17" width="7" style="123" customWidth="1"/>
    <col min="18" max="18" width="9.140625" style="1" customWidth="1"/>
    <col min="19" max="19" width="9" customWidth="1"/>
  </cols>
  <sheetData>
    <row r="1" spans="1:19" s="1" customFormat="1">
      <c r="A1" s="4" t="s">
        <v>768</v>
      </c>
      <c r="C1" s="159">
        <f>+N1/'FY19 Assessed Values by Class'!I1*1000</f>
        <v>14.066090404315876</v>
      </c>
      <c r="D1" s="160">
        <f>+I1/'FY19 Assessed Values by Class'!D1*1000</f>
        <v>12.315712177015586</v>
      </c>
      <c r="E1" s="160">
        <f>+J1/'FY19 Assessed Values by Class'!E1*1000</f>
        <v>12.544490012527715</v>
      </c>
      <c r="F1" s="160">
        <f>+K1/'FY19 Assessed Values by Class'!F1*1000</f>
        <v>22.084884275548564</v>
      </c>
      <c r="G1" s="160">
        <f>+L1/'FY19 Assessed Values by Class'!G1*1000</f>
        <v>21.336082023395733</v>
      </c>
      <c r="H1" s="160">
        <f>+M1/'FY19 Assessed Values by Class'!H1*1000</f>
        <v>22.007538266740386</v>
      </c>
      <c r="I1" s="161">
        <f t="shared" ref="I1:N1" si="0">SUM(I3:I353)</f>
        <v>12407115741</v>
      </c>
      <c r="J1" s="161">
        <f t="shared" si="0"/>
        <v>332775</v>
      </c>
      <c r="K1" s="161">
        <f t="shared" si="0"/>
        <v>3277636715</v>
      </c>
      <c r="L1" s="161">
        <f t="shared" si="0"/>
        <v>832088297</v>
      </c>
      <c r="M1" s="161">
        <f t="shared" si="0"/>
        <v>803128795</v>
      </c>
      <c r="N1" s="161">
        <f t="shared" si="0"/>
        <v>17320302323</v>
      </c>
      <c r="O1" s="162">
        <f>(+I1+J1)/N1*100</f>
        <v>71.63528837209661</v>
      </c>
      <c r="P1" s="163">
        <f>+(K1+L1+M1)/N1*100</f>
        <v>28.364711627903379</v>
      </c>
      <c r="Q1" s="162">
        <f>+M1/N1*100</f>
        <v>4.6369213424958993</v>
      </c>
      <c r="R1" s="164">
        <f>ROUND(IF(+F1/D1*100=100,0, F1/D1*100),2)</f>
        <v>179.32</v>
      </c>
      <c r="S1" s="160">
        <f t="shared" ref="S1" si="1">+F1-D1</f>
        <v>9.7691720985329784</v>
      </c>
    </row>
    <row r="2" spans="1:19" ht="63.75">
      <c r="A2" s="148" t="s">
        <v>0</v>
      </c>
      <c r="B2" s="131" t="s">
        <v>1</v>
      </c>
      <c r="C2" s="131" t="s">
        <v>2</v>
      </c>
      <c r="D2" s="131" t="s">
        <v>753</v>
      </c>
      <c r="E2" s="131" t="s">
        <v>754</v>
      </c>
      <c r="F2" s="131" t="s">
        <v>755</v>
      </c>
      <c r="G2" s="131" t="s">
        <v>756</v>
      </c>
      <c r="H2" s="131" t="s">
        <v>792</v>
      </c>
      <c r="I2" s="131" t="s">
        <v>728</v>
      </c>
      <c r="J2" s="227" t="s">
        <v>729</v>
      </c>
      <c r="K2" s="131" t="s">
        <v>730</v>
      </c>
      <c r="L2" s="131" t="s">
        <v>731</v>
      </c>
      <c r="M2" s="131" t="s">
        <v>751</v>
      </c>
      <c r="N2" s="131" t="s">
        <v>732</v>
      </c>
      <c r="O2" s="131" t="s">
        <v>793</v>
      </c>
      <c r="P2" s="149" t="s">
        <v>733</v>
      </c>
      <c r="Q2" s="150" t="s">
        <v>752</v>
      </c>
      <c r="R2" s="151" t="s">
        <v>789</v>
      </c>
      <c r="S2" s="150" t="s">
        <v>790</v>
      </c>
    </row>
    <row r="3" spans="1:19">
      <c r="A3" s="144" t="s">
        <v>9</v>
      </c>
      <c r="B3" s="125" t="s">
        <v>10</v>
      </c>
      <c r="C3" s="125" t="s">
        <v>11</v>
      </c>
      <c r="D3" s="129">
        <v>17.39</v>
      </c>
      <c r="E3" s="129">
        <v>0</v>
      </c>
      <c r="F3" s="129">
        <v>17.39</v>
      </c>
      <c r="G3" s="129">
        <v>17.39</v>
      </c>
      <c r="H3" s="129">
        <v>17.39</v>
      </c>
      <c r="I3" s="126">
        <v>32012906</v>
      </c>
      <c r="J3" s="126">
        <v>0</v>
      </c>
      <c r="K3" s="126">
        <v>3345457</v>
      </c>
      <c r="L3" s="126">
        <v>327005</v>
      </c>
      <c r="M3" s="126">
        <v>750914</v>
      </c>
      <c r="N3" s="126">
        <v>36436282</v>
      </c>
      <c r="O3" s="145">
        <v>87.86</v>
      </c>
      <c r="P3" s="146">
        <v>12.14</v>
      </c>
      <c r="Q3" s="145">
        <f>ROUND(+M3/N3*100,2)</f>
        <v>2.06</v>
      </c>
      <c r="R3" s="147">
        <f t="shared" ref="R3:R66" si="2">ROUND(IF(+F3/D3*100=100,0, F3/D3*100),2)</f>
        <v>0</v>
      </c>
      <c r="S3" s="129">
        <f t="shared" ref="S3:S66" si="3">+F3-D3</f>
        <v>0</v>
      </c>
    </row>
    <row r="4" spans="1:19" hidden="1">
      <c r="A4" s="2" t="s">
        <v>12</v>
      </c>
      <c r="B4" s="5" t="s">
        <v>13</v>
      </c>
      <c r="C4" s="5" t="s">
        <v>14</v>
      </c>
      <c r="D4" s="8">
        <v>19.37</v>
      </c>
      <c r="E4" s="8">
        <v>0</v>
      </c>
      <c r="F4" s="8">
        <v>19.37</v>
      </c>
      <c r="G4" s="8">
        <v>19.37</v>
      </c>
      <c r="H4" s="8">
        <v>19.37</v>
      </c>
      <c r="I4" s="6">
        <v>76657630</v>
      </c>
      <c r="J4" s="6">
        <v>0</v>
      </c>
      <c r="K4" s="6">
        <v>6305363</v>
      </c>
      <c r="L4" s="6">
        <v>1775940</v>
      </c>
      <c r="M4" s="6">
        <v>1486652</v>
      </c>
      <c r="N4" s="6">
        <v>86225585</v>
      </c>
      <c r="O4" s="18">
        <v>88.9</v>
      </c>
      <c r="P4" s="18">
        <v>11.1</v>
      </c>
      <c r="Q4" s="18">
        <f t="shared" ref="Q4:Q67" si="4">ROUND(+M4/N4*100,2)</f>
        <v>1.72</v>
      </c>
      <c r="R4" s="80">
        <f t="shared" si="2"/>
        <v>0</v>
      </c>
      <c r="S4" s="8">
        <f t="shared" si="3"/>
        <v>0</v>
      </c>
    </row>
    <row r="5" spans="1:19" hidden="1">
      <c r="A5" s="2" t="s">
        <v>15</v>
      </c>
      <c r="B5" s="5" t="s">
        <v>16</v>
      </c>
      <c r="C5" s="5" t="s">
        <v>17</v>
      </c>
      <c r="D5" s="8">
        <v>14.18</v>
      </c>
      <c r="E5" s="8">
        <v>0</v>
      </c>
      <c r="F5" s="8">
        <v>18.2</v>
      </c>
      <c r="G5" s="8">
        <v>18.2</v>
      </c>
      <c r="H5" s="8">
        <v>18.2</v>
      </c>
      <c r="I5" s="6">
        <v>15607049</v>
      </c>
      <c r="J5" s="6">
        <v>0</v>
      </c>
      <c r="K5" s="6">
        <v>591499</v>
      </c>
      <c r="L5" s="6">
        <v>446971</v>
      </c>
      <c r="M5" s="6">
        <v>1035494</v>
      </c>
      <c r="N5" s="6">
        <v>17681013</v>
      </c>
      <c r="O5" s="18">
        <v>88.27</v>
      </c>
      <c r="P5" s="18">
        <v>11.73</v>
      </c>
      <c r="Q5" s="18">
        <f t="shared" si="4"/>
        <v>5.86</v>
      </c>
      <c r="R5" s="80">
        <f t="shared" si="2"/>
        <v>128.35</v>
      </c>
      <c r="S5" s="8">
        <f t="shared" si="3"/>
        <v>4.0199999999999996</v>
      </c>
    </row>
    <row r="6" spans="1:19" hidden="1">
      <c r="A6" s="2" t="s">
        <v>18</v>
      </c>
      <c r="B6" s="5" t="s">
        <v>19</v>
      </c>
      <c r="C6" s="5" t="s">
        <v>20</v>
      </c>
      <c r="D6" s="8">
        <v>21.39</v>
      </c>
      <c r="E6" s="8">
        <v>0</v>
      </c>
      <c r="F6" s="8">
        <v>25.4</v>
      </c>
      <c r="G6" s="8">
        <v>25.4</v>
      </c>
      <c r="H6" s="8">
        <v>25.4</v>
      </c>
      <c r="I6" s="6">
        <v>9088867</v>
      </c>
      <c r="J6" s="6">
        <v>0</v>
      </c>
      <c r="K6" s="6">
        <v>874478</v>
      </c>
      <c r="L6" s="6">
        <v>737392</v>
      </c>
      <c r="M6" s="6">
        <v>655713</v>
      </c>
      <c r="N6" s="6">
        <v>11356450</v>
      </c>
      <c r="O6" s="18">
        <v>80.03</v>
      </c>
      <c r="P6" s="18">
        <v>19.97</v>
      </c>
      <c r="Q6" s="18">
        <f t="shared" si="4"/>
        <v>5.77</v>
      </c>
      <c r="R6" s="80">
        <f t="shared" si="2"/>
        <v>118.75</v>
      </c>
      <c r="S6" s="8">
        <f t="shared" si="3"/>
        <v>4.009999999999998</v>
      </c>
    </row>
    <row r="7" spans="1:19" hidden="1">
      <c r="A7" s="2" t="s">
        <v>21</v>
      </c>
      <c r="B7" s="5" t="s">
        <v>22</v>
      </c>
      <c r="C7" s="5" t="s">
        <v>23</v>
      </c>
      <c r="D7" s="8">
        <v>16.649999999999999</v>
      </c>
      <c r="E7" s="8">
        <v>0</v>
      </c>
      <c r="F7" s="8">
        <v>31.92</v>
      </c>
      <c r="G7" s="8">
        <v>31.92</v>
      </c>
      <c r="H7" s="8">
        <v>31.92</v>
      </c>
      <c r="I7" s="6">
        <v>38759730</v>
      </c>
      <c r="J7" s="6">
        <v>0</v>
      </c>
      <c r="K7" s="6">
        <v>8391325</v>
      </c>
      <c r="L7" s="6">
        <v>6125765</v>
      </c>
      <c r="M7" s="6">
        <v>9121916</v>
      </c>
      <c r="N7" s="6">
        <v>62398736</v>
      </c>
      <c r="O7" s="18">
        <v>62.12</v>
      </c>
      <c r="P7" s="18">
        <v>37.880000000000003</v>
      </c>
      <c r="Q7" s="18">
        <f t="shared" si="4"/>
        <v>14.62</v>
      </c>
      <c r="R7" s="80">
        <f t="shared" si="2"/>
        <v>191.71</v>
      </c>
      <c r="S7" s="8">
        <f t="shared" si="3"/>
        <v>15.270000000000003</v>
      </c>
    </row>
    <row r="8" spans="1:19" hidden="1">
      <c r="A8" s="2" t="s">
        <v>24</v>
      </c>
      <c r="B8" s="5" t="s">
        <v>25</v>
      </c>
      <c r="C8" s="5" t="s">
        <v>20</v>
      </c>
      <c r="D8" s="8">
        <v>5.07</v>
      </c>
      <c r="E8" s="8">
        <v>0</v>
      </c>
      <c r="F8" s="8">
        <v>5.07</v>
      </c>
      <c r="G8" s="8">
        <v>5.07</v>
      </c>
      <c r="H8" s="8">
        <v>5.07</v>
      </c>
      <c r="I8" s="6">
        <v>1357601</v>
      </c>
      <c r="J8" s="6">
        <v>0</v>
      </c>
      <c r="K8" s="6">
        <v>8700</v>
      </c>
      <c r="L8" s="6">
        <v>152</v>
      </c>
      <c r="M8" s="6">
        <v>25941</v>
      </c>
      <c r="N8" s="6">
        <v>1392394</v>
      </c>
      <c r="O8" s="18">
        <v>97.5</v>
      </c>
      <c r="P8" s="18">
        <v>2.5</v>
      </c>
      <c r="Q8" s="18">
        <f t="shared" si="4"/>
        <v>1.86</v>
      </c>
      <c r="R8" s="80">
        <f t="shared" si="2"/>
        <v>0</v>
      </c>
      <c r="S8" s="8">
        <f t="shared" si="3"/>
        <v>0</v>
      </c>
    </row>
    <row r="9" spans="1:19" hidden="1">
      <c r="A9" s="2" t="s">
        <v>26</v>
      </c>
      <c r="B9" s="5" t="s">
        <v>27</v>
      </c>
      <c r="C9" s="5" t="s">
        <v>28</v>
      </c>
      <c r="D9" s="8">
        <v>18.37</v>
      </c>
      <c r="E9" s="8">
        <v>0</v>
      </c>
      <c r="F9" s="8">
        <v>18.37</v>
      </c>
      <c r="G9" s="8">
        <v>18.37</v>
      </c>
      <c r="H9" s="8">
        <v>18.37</v>
      </c>
      <c r="I9" s="6">
        <v>35867219</v>
      </c>
      <c r="J9" s="6">
        <v>0</v>
      </c>
      <c r="K9" s="6">
        <v>2964600</v>
      </c>
      <c r="L9" s="6">
        <v>1876331</v>
      </c>
      <c r="M9" s="6">
        <v>1277773</v>
      </c>
      <c r="N9" s="6">
        <v>41985923</v>
      </c>
      <c r="O9" s="18">
        <v>85.43</v>
      </c>
      <c r="P9" s="18">
        <v>14.57</v>
      </c>
      <c r="Q9" s="18">
        <f t="shared" si="4"/>
        <v>3.04</v>
      </c>
      <c r="R9" s="80">
        <f t="shared" si="2"/>
        <v>0</v>
      </c>
      <c r="S9" s="8">
        <f t="shared" si="3"/>
        <v>0</v>
      </c>
    </row>
    <row r="10" spans="1:19" hidden="1">
      <c r="A10" s="2" t="s">
        <v>29</v>
      </c>
      <c r="B10" s="5" t="s">
        <v>30</v>
      </c>
      <c r="C10" s="5" t="s">
        <v>31</v>
      </c>
      <c r="D10" s="8">
        <v>21.8</v>
      </c>
      <c r="E10" s="8">
        <v>0</v>
      </c>
      <c r="F10" s="8">
        <v>21.8</v>
      </c>
      <c r="G10" s="8">
        <v>21.8</v>
      </c>
      <c r="H10" s="8">
        <v>21.8</v>
      </c>
      <c r="I10" s="6">
        <v>46997719</v>
      </c>
      <c r="J10" s="6">
        <v>0</v>
      </c>
      <c r="K10" s="6">
        <v>3913441</v>
      </c>
      <c r="L10" s="6">
        <v>102752</v>
      </c>
      <c r="M10" s="6">
        <v>1751192</v>
      </c>
      <c r="N10" s="6">
        <v>52765104</v>
      </c>
      <c r="O10" s="18">
        <v>89.07</v>
      </c>
      <c r="P10" s="18">
        <v>10.93</v>
      </c>
      <c r="Q10" s="18">
        <f t="shared" si="4"/>
        <v>3.32</v>
      </c>
      <c r="R10" s="80">
        <f t="shared" si="2"/>
        <v>0</v>
      </c>
      <c r="S10" s="8">
        <f t="shared" si="3"/>
        <v>0</v>
      </c>
    </row>
    <row r="11" spans="1:19" hidden="1">
      <c r="A11" s="2" t="s">
        <v>32</v>
      </c>
      <c r="B11" s="5" t="s">
        <v>33</v>
      </c>
      <c r="C11" s="5" t="s">
        <v>28</v>
      </c>
      <c r="D11" s="8">
        <v>15.27</v>
      </c>
      <c r="E11" s="8">
        <v>15.27</v>
      </c>
      <c r="F11" s="8">
        <v>27.51</v>
      </c>
      <c r="G11" s="8">
        <v>27.51</v>
      </c>
      <c r="H11" s="8">
        <v>27.51</v>
      </c>
      <c r="I11" s="6">
        <v>104124983</v>
      </c>
      <c r="J11" s="6">
        <v>107376</v>
      </c>
      <c r="K11" s="6">
        <v>16654368</v>
      </c>
      <c r="L11" s="6">
        <v>17584532</v>
      </c>
      <c r="M11" s="6">
        <v>6899024</v>
      </c>
      <c r="N11" s="6">
        <v>145370283</v>
      </c>
      <c r="O11" s="18">
        <v>71.7</v>
      </c>
      <c r="P11" s="18">
        <v>28.3</v>
      </c>
      <c r="Q11" s="18">
        <f t="shared" si="4"/>
        <v>4.75</v>
      </c>
      <c r="R11" s="80">
        <f t="shared" si="2"/>
        <v>180.16</v>
      </c>
      <c r="S11" s="8">
        <f t="shared" si="3"/>
        <v>12.240000000000002</v>
      </c>
    </row>
    <row r="12" spans="1:19" hidden="1">
      <c r="A12" s="2" t="s">
        <v>229</v>
      </c>
      <c r="B12" s="5" t="s">
        <v>230</v>
      </c>
      <c r="C12" s="5" t="s">
        <v>146</v>
      </c>
      <c r="D12" s="8">
        <v>6.12</v>
      </c>
      <c r="E12" s="8">
        <v>0</v>
      </c>
      <c r="F12" s="8">
        <v>6.12</v>
      </c>
      <c r="G12" s="8">
        <v>6.12</v>
      </c>
      <c r="H12" s="8">
        <v>6.12</v>
      </c>
      <c r="I12" s="6">
        <v>4438268</v>
      </c>
      <c r="J12" s="6">
        <v>0</v>
      </c>
      <c r="K12" s="6">
        <v>58451</v>
      </c>
      <c r="L12" s="6">
        <v>502</v>
      </c>
      <c r="M12" s="6">
        <v>67098</v>
      </c>
      <c r="N12" s="6">
        <v>4564319</v>
      </c>
      <c r="O12" s="18">
        <v>97.24</v>
      </c>
      <c r="P12" s="18">
        <v>2.76</v>
      </c>
      <c r="Q12" s="18">
        <f t="shared" si="4"/>
        <v>1.47</v>
      </c>
      <c r="R12" s="80">
        <f t="shared" si="2"/>
        <v>0</v>
      </c>
      <c r="S12" s="8">
        <f t="shared" si="3"/>
        <v>0</v>
      </c>
    </row>
    <row r="13" spans="1:19" hidden="1">
      <c r="A13" s="2" t="s">
        <v>34</v>
      </c>
      <c r="B13" s="5" t="s">
        <v>35</v>
      </c>
      <c r="C13" s="5" t="s">
        <v>14</v>
      </c>
      <c r="D13" s="8">
        <v>11.26</v>
      </c>
      <c r="E13" s="8">
        <v>0</v>
      </c>
      <c r="F13" s="8">
        <v>11.26</v>
      </c>
      <c r="G13" s="8">
        <v>11.26</v>
      </c>
      <c r="H13" s="8">
        <v>11.26</v>
      </c>
      <c r="I13" s="6">
        <v>117005977</v>
      </c>
      <c r="J13" s="6">
        <v>0</v>
      </c>
      <c r="K13" s="6">
        <v>5403938</v>
      </c>
      <c r="L13" s="6">
        <v>267250</v>
      </c>
      <c r="M13" s="6">
        <v>1333811</v>
      </c>
      <c r="N13" s="6">
        <v>124010976</v>
      </c>
      <c r="O13" s="18">
        <v>94.35</v>
      </c>
      <c r="P13" s="18">
        <v>5.65</v>
      </c>
      <c r="Q13" s="18">
        <f t="shared" si="4"/>
        <v>1.08</v>
      </c>
      <c r="R13" s="80">
        <f t="shared" si="2"/>
        <v>0</v>
      </c>
      <c r="S13" s="8">
        <f t="shared" si="3"/>
        <v>0</v>
      </c>
    </row>
    <row r="14" spans="1:19" hidden="1">
      <c r="A14" s="2" t="s">
        <v>36</v>
      </c>
      <c r="B14" s="5" t="s">
        <v>37</v>
      </c>
      <c r="C14" s="5" t="s">
        <v>38</v>
      </c>
      <c r="D14" s="8">
        <v>22.55</v>
      </c>
      <c r="E14" s="8">
        <v>0</v>
      </c>
      <c r="F14" s="8">
        <v>22.55</v>
      </c>
      <c r="G14" s="8">
        <v>22.55</v>
      </c>
      <c r="H14" s="8">
        <v>22.55</v>
      </c>
      <c r="I14" s="6">
        <v>13669714</v>
      </c>
      <c r="J14" s="6">
        <v>0</v>
      </c>
      <c r="K14" s="6">
        <v>350662</v>
      </c>
      <c r="L14" s="6">
        <v>112863</v>
      </c>
      <c r="M14" s="6">
        <v>230451</v>
      </c>
      <c r="N14" s="6">
        <v>14363690</v>
      </c>
      <c r="O14" s="18">
        <v>95.17</v>
      </c>
      <c r="P14" s="18">
        <v>4.83</v>
      </c>
      <c r="Q14" s="18">
        <f t="shared" si="4"/>
        <v>1.6</v>
      </c>
      <c r="R14" s="80">
        <f t="shared" si="2"/>
        <v>0</v>
      </c>
      <c r="S14" s="8">
        <f t="shared" si="3"/>
        <v>0</v>
      </c>
    </row>
    <row r="15" spans="1:19" hidden="1">
      <c r="A15" s="2" t="s">
        <v>39</v>
      </c>
      <c r="B15" s="5" t="s">
        <v>40</v>
      </c>
      <c r="C15" s="5" t="s">
        <v>14</v>
      </c>
      <c r="D15" s="8">
        <v>21.93</v>
      </c>
      <c r="E15" s="8">
        <v>0</v>
      </c>
      <c r="F15" s="8">
        <v>21.93</v>
      </c>
      <c r="G15" s="8">
        <v>21.93</v>
      </c>
      <c r="H15" s="8">
        <v>21.93</v>
      </c>
      <c r="I15" s="6">
        <v>6738418</v>
      </c>
      <c r="J15" s="6">
        <v>0</v>
      </c>
      <c r="K15" s="6">
        <v>221211</v>
      </c>
      <c r="L15" s="6">
        <v>17880</v>
      </c>
      <c r="M15" s="6">
        <v>232821</v>
      </c>
      <c r="N15" s="6">
        <v>7210330</v>
      </c>
      <c r="O15" s="18">
        <v>93.46</v>
      </c>
      <c r="P15" s="18">
        <v>6.54</v>
      </c>
      <c r="Q15" s="18">
        <f t="shared" si="4"/>
        <v>3.23</v>
      </c>
      <c r="R15" s="80">
        <f t="shared" si="2"/>
        <v>0</v>
      </c>
      <c r="S15" s="8">
        <f t="shared" si="3"/>
        <v>0</v>
      </c>
    </row>
    <row r="16" spans="1:19" hidden="1">
      <c r="A16" s="2" t="s">
        <v>41</v>
      </c>
      <c r="B16" s="5" t="s">
        <v>42</v>
      </c>
      <c r="C16" s="5" t="s">
        <v>43</v>
      </c>
      <c r="D16" s="8">
        <v>17.16</v>
      </c>
      <c r="E16" s="8">
        <v>0</v>
      </c>
      <c r="F16" s="8">
        <v>17.16</v>
      </c>
      <c r="G16" s="8">
        <v>17.16</v>
      </c>
      <c r="H16" s="8">
        <v>17.16</v>
      </c>
      <c r="I16" s="6">
        <v>3748215</v>
      </c>
      <c r="J16" s="6">
        <v>0</v>
      </c>
      <c r="K16" s="6">
        <v>154911</v>
      </c>
      <c r="L16" s="6">
        <v>16885</v>
      </c>
      <c r="M16" s="6">
        <v>276396</v>
      </c>
      <c r="N16" s="6">
        <v>4196407</v>
      </c>
      <c r="O16" s="18">
        <v>89.32</v>
      </c>
      <c r="P16" s="18">
        <v>10.68</v>
      </c>
      <c r="Q16" s="18">
        <f t="shared" si="4"/>
        <v>6.59</v>
      </c>
      <c r="R16" s="80">
        <f t="shared" si="2"/>
        <v>0</v>
      </c>
      <c r="S16" s="8">
        <f t="shared" si="3"/>
        <v>0</v>
      </c>
    </row>
    <row r="17" spans="1:19" hidden="1">
      <c r="A17" s="2" t="s">
        <v>44</v>
      </c>
      <c r="B17" s="5" t="s">
        <v>45</v>
      </c>
      <c r="C17" s="5" t="s">
        <v>14</v>
      </c>
      <c r="D17" s="8">
        <v>16.28</v>
      </c>
      <c r="E17" s="8">
        <v>16.28</v>
      </c>
      <c r="F17" s="8">
        <v>16.28</v>
      </c>
      <c r="G17" s="8">
        <v>16.28</v>
      </c>
      <c r="H17" s="8">
        <v>16.28</v>
      </c>
      <c r="I17" s="6">
        <v>41855949</v>
      </c>
      <c r="J17" s="6">
        <v>4768</v>
      </c>
      <c r="K17" s="6">
        <v>2567258</v>
      </c>
      <c r="L17" s="6">
        <v>702109</v>
      </c>
      <c r="M17" s="6">
        <v>998240</v>
      </c>
      <c r="N17" s="6">
        <v>46128324</v>
      </c>
      <c r="O17" s="18">
        <v>90.75</v>
      </c>
      <c r="P17" s="18">
        <v>9.25</v>
      </c>
      <c r="Q17" s="18">
        <f t="shared" si="4"/>
        <v>2.16</v>
      </c>
      <c r="R17" s="80">
        <f t="shared" si="2"/>
        <v>0</v>
      </c>
      <c r="S17" s="8">
        <f t="shared" si="3"/>
        <v>0</v>
      </c>
    </row>
    <row r="18" spans="1:19" hidden="1">
      <c r="A18" s="2" t="s">
        <v>46</v>
      </c>
      <c r="B18" s="5" t="s">
        <v>47</v>
      </c>
      <c r="C18" s="5" t="s">
        <v>38</v>
      </c>
      <c r="D18" s="8">
        <v>17.45</v>
      </c>
      <c r="E18" s="8">
        <v>0</v>
      </c>
      <c r="F18" s="8">
        <v>17.45</v>
      </c>
      <c r="G18" s="8">
        <v>17.45</v>
      </c>
      <c r="H18" s="8">
        <v>17.45</v>
      </c>
      <c r="I18" s="6">
        <v>11518857</v>
      </c>
      <c r="J18" s="6">
        <v>0</v>
      </c>
      <c r="K18" s="6">
        <v>1328823</v>
      </c>
      <c r="L18" s="6">
        <v>258049</v>
      </c>
      <c r="M18" s="6">
        <v>441666</v>
      </c>
      <c r="N18" s="6">
        <v>13547395</v>
      </c>
      <c r="O18" s="18">
        <v>85.03</v>
      </c>
      <c r="P18" s="18">
        <v>14.97</v>
      </c>
      <c r="Q18" s="18">
        <f t="shared" si="4"/>
        <v>3.26</v>
      </c>
      <c r="R18" s="80">
        <f t="shared" si="2"/>
        <v>0</v>
      </c>
      <c r="S18" s="8">
        <f t="shared" si="3"/>
        <v>0</v>
      </c>
    </row>
    <row r="19" spans="1:19" hidden="1">
      <c r="A19" s="2" t="s">
        <v>48</v>
      </c>
      <c r="B19" s="5" t="s">
        <v>49</v>
      </c>
      <c r="C19" s="5" t="s">
        <v>17</v>
      </c>
      <c r="D19" s="8">
        <v>14.16</v>
      </c>
      <c r="E19" s="8">
        <v>0</v>
      </c>
      <c r="F19" s="8">
        <v>20.2</v>
      </c>
      <c r="G19" s="8">
        <v>20.2</v>
      </c>
      <c r="H19" s="8">
        <v>20.2</v>
      </c>
      <c r="I19" s="6">
        <v>56912455</v>
      </c>
      <c r="J19" s="6">
        <v>0</v>
      </c>
      <c r="K19" s="6">
        <v>9260297</v>
      </c>
      <c r="L19" s="6">
        <v>4548495</v>
      </c>
      <c r="M19" s="6">
        <v>2860823</v>
      </c>
      <c r="N19" s="6">
        <v>73582070</v>
      </c>
      <c r="O19" s="18">
        <v>77.349999999999994</v>
      </c>
      <c r="P19" s="18">
        <v>22.65</v>
      </c>
      <c r="Q19" s="18">
        <f t="shared" si="4"/>
        <v>3.89</v>
      </c>
      <c r="R19" s="80">
        <f t="shared" si="2"/>
        <v>142.66</v>
      </c>
      <c r="S19" s="8">
        <f t="shared" si="3"/>
        <v>6.0399999999999991</v>
      </c>
    </row>
    <row r="20" spans="1:19" hidden="1">
      <c r="A20" s="2" t="s">
        <v>50</v>
      </c>
      <c r="B20" s="5" t="s">
        <v>51</v>
      </c>
      <c r="C20" s="5" t="s">
        <v>38</v>
      </c>
      <c r="D20" s="8">
        <v>18.420000000000002</v>
      </c>
      <c r="E20" s="8">
        <v>0</v>
      </c>
      <c r="F20" s="8">
        <v>23.23</v>
      </c>
      <c r="G20" s="8">
        <v>23.23</v>
      </c>
      <c r="H20" s="8">
        <v>23.09</v>
      </c>
      <c r="I20" s="6">
        <v>28525060</v>
      </c>
      <c r="J20" s="6">
        <v>0</v>
      </c>
      <c r="K20" s="6">
        <v>8758475</v>
      </c>
      <c r="L20" s="6">
        <v>3404584</v>
      </c>
      <c r="M20" s="6">
        <v>1843227</v>
      </c>
      <c r="N20" s="6">
        <v>42531346</v>
      </c>
      <c r="O20" s="18">
        <v>67.069999999999993</v>
      </c>
      <c r="P20" s="18">
        <v>32.93</v>
      </c>
      <c r="Q20" s="18">
        <f t="shared" si="4"/>
        <v>4.33</v>
      </c>
      <c r="R20" s="80">
        <f t="shared" si="2"/>
        <v>126.11</v>
      </c>
      <c r="S20" s="8">
        <f t="shared" si="3"/>
        <v>4.8099999999999987</v>
      </c>
    </row>
    <row r="21" spans="1:19" hidden="1">
      <c r="A21" s="2" t="s">
        <v>52</v>
      </c>
      <c r="B21" s="5" t="s">
        <v>53</v>
      </c>
      <c r="C21" s="5" t="s">
        <v>54</v>
      </c>
      <c r="D21" s="8">
        <v>17.989999999999998</v>
      </c>
      <c r="E21" s="8">
        <v>0</v>
      </c>
      <c r="F21" s="8">
        <v>34.33</v>
      </c>
      <c r="G21" s="8">
        <v>34.33</v>
      </c>
      <c r="H21" s="8">
        <v>34.33</v>
      </c>
      <c r="I21" s="6">
        <v>8333703</v>
      </c>
      <c r="J21" s="6">
        <v>0</v>
      </c>
      <c r="K21" s="6">
        <v>4352827</v>
      </c>
      <c r="L21" s="6">
        <v>6066956</v>
      </c>
      <c r="M21" s="6">
        <v>1708959</v>
      </c>
      <c r="N21" s="6">
        <v>20462445</v>
      </c>
      <c r="O21" s="18">
        <v>40.729999999999997</v>
      </c>
      <c r="P21" s="18">
        <v>59.27</v>
      </c>
      <c r="Q21" s="18">
        <f t="shared" si="4"/>
        <v>8.35</v>
      </c>
      <c r="R21" s="80">
        <f t="shared" si="2"/>
        <v>190.83</v>
      </c>
      <c r="S21" s="8">
        <f t="shared" si="3"/>
        <v>16.34</v>
      </c>
    </row>
    <row r="22" spans="1:19" hidden="1">
      <c r="A22" s="2" t="s">
        <v>55</v>
      </c>
      <c r="B22" s="5" t="s">
        <v>56</v>
      </c>
      <c r="C22" s="5" t="s">
        <v>14</v>
      </c>
      <c r="D22" s="8">
        <v>13.63</v>
      </c>
      <c r="E22" s="8">
        <v>0</v>
      </c>
      <c r="F22" s="8">
        <v>28.8</v>
      </c>
      <c r="G22" s="8">
        <v>28.8</v>
      </c>
      <c r="H22" s="8">
        <v>28.8</v>
      </c>
      <c r="I22" s="6">
        <v>11175574</v>
      </c>
      <c r="J22" s="6">
        <v>0</v>
      </c>
      <c r="K22" s="6">
        <v>3364413</v>
      </c>
      <c r="L22" s="6">
        <v>4553603</v>
      </c>
      <c r="M22" s="6">
        <v>3942584</v>
      </c>
      <c r="N22" s="6">
        <v>23036174</v>
      </c>
      <c r="O22" s="18">
        <v>48.51</v>
      </c>
      <c r="P22" s="18">
        <v>51.49</v>
      </c>
      <c r="Q22" s="18">
        <f t="shared" si="4"/>
        <v>17.11</v>
      </c>
      <c r="R22" s="80">
        <f t="shared" si="2"/>
        <v>211.3</v>
      </c>
      <c r="S22" s="8">
        <f t="shared" si="3"/>
        <v>15.17</v>
      </c>
    </row>
    <row r="23" spans="1:19" hidden="1">
      <c r="A23" s="66" t="s">
        <v>57</v>
      </c>
      <c r="B23" s="67" t="s">
        <v>58</v>
      </c>
      <c r="C23" s="67" t="s">
        <v>59</v>
      </c>
      <c r="D23" s="68">
        <v>9.5</v>
      </c>
      <c r="E23" s="68">
        <v>0</v>
      </c>
      <c r="F23" s="68">
        <v>8.61</v>
      </c>
      <c r="G23" s="68">
        <v>8.61</v>
      </c>
      <c r="H23" s="68">
        <v>8.61</v>
      </c>
      <c r="I23" s="69">
        <v>108158664</v>
      </c>
      <c r="J23" s="69">
        <v>0</v>
      </c>
      <c r="K23" s="69">
        <v>11573910</v>
      </c>
      <c r="L23" s="69">
        <v>699238</v>
      </c>
      <c r="M23" s="69">
        <v>2324112</v>
      </c>
      <c r="N23" s="69">
        <v>122755924</v>
      </c>
      <c r="O23" s="78">
        <v>88.11</v>
      </c>
      <c r="P23" s="78">
        <v>11.89</v>
      </c>
      <c r="Q23" s="78">
        <f t="shared" si="4"/>
        <v>1.89</v>
      </c>
      <c r="R23" s="81">
        <f t="shared" si="2"/>
        <v>90.63</v>
      </c>
      <c r="S23" s="68">
        <f t="shared" si="3"/>
        <v>-0.89000000000000057</v>
      </c>
    </row>
    <row r="24" spans="1:19" hidden="1">
      <c r="A24" s="2" t="s">
        <v>61</v>
      </c>
      <c r="B24" s="5" t="s">
        <v>62</v>
      </c>
      <c r="C24" s="5" t="s">
        <v>38</v>
      </c>
      <c r="D24" s="8">
        <v>18.12</v>
      </c>
      <c r="E24" s="8">
        <v>0</v>
      </c>
      <c r="F24" s="8">
        <v>18.12</v>
      </c>
      <c r="G24" s="8">
        <v>18.12</v>
      </c>
      <c r="H24" s="8">
        <v>18.12</v>
      </c>
      <c r="I24" s="6">
        <v>7191312</v>
      </c>
      <c r="J24" s="6">
        <v>0</v>
      </c>
      <c r="K24" s="6">
        <v>475643</v>
      </c>
      <c r="L24" s="6">
        <v>187301</v>
      </c>
      <c r="M24" s="6">
        <v>529803</v>
      </c>
      <c r="N24" s="6">
        <v>8384059</v>
      </c>
      <c r="O24" s="18">
        <v>85.77</v>
      </c>
      <c r="P24" s="18">
        <v>14.23</v>
      </c>
      <c r="Q24" s="18">
        <f t="shared" si="4"/>
        <v>6.32</v>
      </c>
      <c r="R24" s="80">
        <f t="shared" si="2"/>
        <v>0</v>
      </c>
      <c r="S24" s="8">
        <f t="shared" si="3"/>
        <v>0</v>
      </c>
    </row>
    <row r="25" spans="1:19" hidden="1">
      <c r="A25" s="2" t="s">
        <v>63</v>
      </c>
      <c r="B25" s="5" t="s">
        <v>64</v>
      </c>
      <c r="C25" s="5" t="s">
        <v>20</v>
      </c>
      <c r="D25" s="8">
        <v>11.07</v>
      </c>
      <c r="E25" s="8">
        <v>0</v>
      </c>
      <c r="F25" s="8">
        <v>11.07</v>
      </c>
      <c r="G25" s="8">
        <v>11.07</v>
      </c>
      <c r="H25" s="8">
        <v>11.07</v>
      </c>
      <c r="I25" s="6">
        <v>5054641</v>
      </c>
      <c r="J25" s="6">
        <v>0</v>
      </c>
      <c r="K25" s="6">
        <v>197394</v>
      </c>
      <c r="L25" s="6">
        <v>15086</v>
      </c>
      <c r="M25" s="6">
        <v>310671</v>
      </c>
      <c r="N25" s="6">
        <v>5577792</v>
      </c>
      <c r="O25" s="18">
        <v>90.62</v>
      </c>
      <c r="P25" s="18">
        <v>9.3800000000000008</v>
      </c>
      <c r="Q25" s="18">
        <f t="shared" si="4"/>
        <v>5.57</v>
      </c>
      <c r="R25" s="80">
        <f t="shared" si="2"/>
        <v>0</v>
      </c>
      <c r="S25" s="8">
        <f t="shared" si="3"/>
        <v>0</v>
      </c>
    </row>
    <row r="26" spans="1:19" hidden="1">
      <c r="A26" s="2" t="s">
        <v>65</v>
      </c>
      <c r="B26" s="5" t="s">
        <v>66</v>
      </c>
      <c r="C26" s="5" t="s">
        <v>14</v>
      </c>
      <c r="D26" s="8">
        <v>12.96</v>
      </c>
      <c r="E26" s="8">
        <v>0</v>
      </c>
      <c r="F26" s="8">
        <v>28.42</v>
      </c>
      <c r="G26" s="8">
        <v>28.42</v>
      </c>
      <c r="H26" s="8">
        <v>28.42</v>
      </c>
      <c r="I26" s="6">
        <v>40396088</v>
      </c>
      <c r="J26" s="6">
        <v>0</v>
      </c>
      <c r="K26" s="6">
        <v>12960531</v>
      </c>
      <c r="L26" s="6">
        <v>7443275</v>
      </c>
      <c r="M26" s="6">
        <v>3462568</v>
      </c>
      <c r="N26" s="6">
        <v>64262462</v>
      </c>
      <c r="O26" s="18">
        <v>62.86</v>
      </c>
      <c r="P26" s="18">
        <v>37.14</v>
      </c>
      <c r="Q26" s="18">
        <f t="shared" si="4"/>
        <v>5.39</v>
      </c>
      <c r="R26" s="80">
        <f t="shared" si="2"/>
        <v>219.29</v>
      </c>
      <c r="S26" s="8">
        <f t="shared" si="3"/>
        <v>15.46</v>
      </c>
    </row>
    <row r="27" spans="1:19" hidden="1">
      <c r="A27" s="2" t="s">
        <v>67</v>
      </c>
      <c r="B27" s="5" t="s">
        <v>68</v>
      </c>
      <c r="C27" s="5" t="s">
        <v>31</v>
      </c>
      <c r="D27" s="8">
        <v>18.32</v>
      </c>
      <c r="E27" s="8">
        <v>0</v>
      </c>
      <c r="F27" s="8">
        <v>18.32</v>
      </c>
      <c r="G27" s="8">
        <v>18.32</v>
      </c>
      <c r="H27" s="8">
        <v>18.32</v>
      </c>
      <c r="I27" s="6">
        <v>25570264</v>
      </c>
      <c r="J27" s="6">
        <v>0</v>
      </c>
      <c r="K27" s="6">
        <v>1221250</v>
      </c>
      <c r="L27" s="6">
        <v>237033</v>
      </c>
      <c r="M27" s="6">
        <v>649481</v>
      </c>
      <c r="N27" s="6">
        <v>27678028</v>
      </c>
      <c r="O27" s="18">
        <v>92.38</v>
      </c>
      <c r="P27" s="18">
        <v>7.62</v>
      </c>
      <c r="Q27" s="18">
        <f t="shared" si="4"/>
        <v>2.35</v>
      </c>
      <c r="R27" s="80">
        <f t="shared" si="2"/>
        <v>0</v>
      </c>
      <c r="S27" s="8">
        <f t="shared" si="3"/>
        <v>0</v>
      </c>
    </row>
    <row r="28" spans="1:19" hidden="1">
      <c r="A28" s="2" t="s">
        <v>69</v>
      </c>
      <c r="B28" s="5" t="s">
        <v>70</v>
      </c>
      <c r="C28" s="5" t="s">
        <v>54</v>
      </c>
      <c r="D28" s="8">
        <v>14.21</v>
      </c>
      <c r="E28" s="8">
        <v>0</v>
      </c>
      <c r="F28" s="8">
        <v>20.67</v>
      </c>
      <c r="G28" s="8">
        <v>20.67</v>
      </c>
      <c r="H28" s="8">
        <v>20.53</v>
      </c>
      <c r="I28" s="6">
        <v>26067570</v>
      </c>
      <c r="J28" s="6">
        <v>0</v>
      </c>
      <c r="K28" s="6">
        <v>5403329</v>
      </c>
      <c r="L28" s="6">
        <v>3749628</v>
      </c>
      <c r="M28" s="6">
        <v>5339844</v>
      </c>
      <c r="N28" s="6">
        <v>40560371</v>
      </c>
      <c r="O28" s="18">
        <v>64.27</v>
      </c>
      <c r="P28" s="18">
        <v>35.729999999999997</v>
      </c>
      <c r="Q28" s="18">
        <f t="shared" si="4"/>
        <v>13.17</v>
      </c>
      <c r="R28" s="80">
        <f t="shared" si="2"/>
        <v>145.46</v>
      </c>
      <c r="S28" s="8">
        <f t="shared" si="3"/>
        <v>6.4600000000000009</v>
      </c>
    </row>
    <row r="29" spans="1:19" hidden="1">
      <c r="A29" s="2" t="s">
        <v>71</v>
      </c>
      <c r="B29" s="5" t="s">
        <v>72</v>
      </c>
      <c r="C29" s="5" t="s">
        <v>14</v>
      </c>
      <c r="D29" s="8">
        <v>11.67</v>
      </c>
      <c r="E29" s="8">
        <v>0</v>
      </c>
      <c r="F29" s="8">
        <v>11.67</v>
      </c>
      <c r="G29" s="8">
        <v>11.67</v>
      </c>
      <c r="H29" s="8">
        <v>11.67</v>
      </c>
      <c r="I29" s="6">
        <v>87490956</v>
      </c>
      <c r="J29" s="6">
        <v>0</v>
      </c>
      <c r="K29" s="6">
        <v>3575444</v>
      </c>
      <c r="L29" s="6">
        <v>248974</v>
      </c>
      <c r="M29" s="6">
        <v>1422359</v>
      </c>
      <c r="N29" s="6">
        <v>92737733</v>
      </c>
      <c r="O29" s="18">
        <v>94.34</v>
      </c>
      <c r="P29" s="18">
        <v>5.66</v>
      </c>
      <c r="Q29" s="18">
        <f t="shared" si="4"/>
        <v>1.53</v>
      </c>
      <c r="R29" s="80">
        <f t="shared" si="2"/>
        <v>0</v>
      </c>
      <c r="S29" s="8">
        <f t="shared" si="3"/>
        <v>0</v>
      </c>
    </row>
    <row r="30" spans="1:19" hidden="1">
      <c r="A30" s="2" t="s">
        <v>73</v>
      </c>
      <c r="B30" s="5" t="s">
        <v>74</v>
      </c>
      <c r="C30" s="5" t="s">
        <v>17</v>
      </c>
      <c r="D30" s="8">
        <v>14.64</v>
      </c>
      <c r="E30" s="8">
        <v>0</v>
      </c>
      <c r="F30" s="8">
        <v>14.64</v>
      </c>
      <c r="G30" s="8">
        <v>14.64</v>
      </c>
      <c r="H30" s="8">
        <v>14.64</v>
      </c>
      <c r="I30" s="6">
        <v>12470286</v>
      </c>
      <c r="J30" s="6">
        <v>0</v>
      </c>
      <c r="K30" s="6">
        <v>236307</v>
      </c>
      <c r="L30" s="6">
        <v>68461</v>
      </c>
      <c r="M30" s="6">
        <v>385173</v>
      </c>
      <c r="N30" s="6">
        <v>13160227</v>
      </c>
      <c r="O30" s="18">
        <v>94.76</v>
      </c>
      <c r="P30" s="18">
        <v>5.24</v>
      </c>
      <c r="Q30" s="18">
        <f t="shared" si="4"/>
        <v>2.93</v>
      </c>
      <c r="R30" s="80">
        <f t="shared" si="2"/>
        <v>0</v>
      </c>
      <c r="S30" s="8">
        <f t="shared" si="3"/>
        <v>0</v>
      </c>
    </row>
    <row r="31" spans="1:19" hidden="1">
      <c r="A31" s="2" t="s">
        <v>75</v>
      </c>
      <c r="B31" s="5" t="s">
        <v>76</v>
      </c>
      <c r="C31" s="5" t="s">
        <v>38</v>
      </c>
      <c r="D31" s="8">
        <v>15.04</v>
      </c>
      <c r="E31" s="8">
        <v>15.04</v>
      </c>
      <c r="F31" s="8">
        <v>25.83</v>
      </c>
      <c r="G31" s="8">
        <v>25.83</v>
      </c>
      <c r="H31" s="8">
        <v>25.73</v>
      </c>
      <c r="I31" s="6">
        <v>7160542</v>
      </c>
      <c r="J31" s="6">
        <v>33025</v>
      </c>
      <c r="K31" s="6">
        <v>3536409</v>
      </c>
      <c r="L31" s="6">
        <v>314225</v>
      </c>
      <c r="M31" s="6">
        <v>314508</v>
      </c>
      <c r="N31" s="6">
        <v>11358709</v>
      </c>
      <c r="O31" s="18">
        <v>63.33</v>
      </c>
      <c r="P31" s="18">
        <v>36.67</v>
      </c>
      <c r="Q31" s="18">
        <f t="shared" si="4"/>
        <v>2.77</v>
      </c>
      <c r="R31" s="80">
        <f t="shared" si="2"/>
        <v>171.74</v>
      </c>
      <c r="S31" s="8">
        <f t="shared" si="3"/>
        <v>10.79</v>
      </c>
    </row>
    <row r="32" spans="1:19" hidden="1">
      <c r="A32" s="2" t="s">
        <v>77</v>
      </c>
      <c r="B32" s="5" t="s">
        <v>78</v>
      </c>
      <c r="C32" s="5" t="s">
        <v>43</v>
      </c>
      <c r="D32" s="8">
        <v>19.64</v>
      </c>
      <c r="E32" s="8">
        <v>0</v>
      </c>
      <c r="F32" s="8">
        <v>19.64</v>
      </c>
      <c r="G32" s="8">
        <v>19.64</v>
      </c>
      <c r="H32" s="8">
        <v>19.64</v>
      </c>
      <c r="I32" s="6">
        <v>3736094</v>
      </c>
      <c r="J32" s="6">
        <v>0</v>
      </c>
      <c r="K32" s="6">
        <v>330940</v>
      </c>
      <c r="L32" s="6">
        <v>97148</v>
      </c>
      <c r="M32" s="6">
        <v>148313</v>
      </c>
      <c r="N32" s="6">
        <v>4312495</v>
      </c>
      <c r="O32" s="18">
        <v>86.63</v>
      </c>
      <c r="P32" s="18">
        <v>13.37</v>
      </c>
      <c r="Q32" s="18">
        <f t="shared" si="4"/>
        <v>3.44</v>
      </c>
      <c r="R32" s="80">
        <f t="shared" si="2"/>
        <v>0</v>
      </c>
      <c r="S32" s="8">
        <f t="shared" si="3"/>
        <v>0</v>
      </c>
    </row>
    <row r="33" spans="1:19" hidden="1">
      <c r="A33" s="2" t="s">
        <v>79</v>
      </c>
      <c r="B33" s="5" t="s">
        <v>80</v>
      </c>
      <c r="C33" s="5" t="s">
        <v>28</v>
      </c>
      <c r="D33" s="8">
        <v>13.21</v>
      </c>
      <c r="E33" s="8">
        <v>13.21</v>
      </c>
      <c r="F33" s="8">
        <v>25.41</v>
      </c>
      <c r="G33" s="8">
        <v>25.41</v>
      </c>
      <c r="H33" s="8">
        <v>25.41</v>
      </c>
      <c r="I33" s="6">
        <v>79919733</v>
      </c>
      <c r="J33" s="6">
        <v>9466</v>
      </c>
      <c r="K33" s="6">
        <v>15328327</v>
      </c>
      <c r="L33" s="6">
        <v>4399872</v>
      </c>
      <c r="M33" s="6">
        <v>3917824</v>
      </c>
      <c r="N33" s="6">
        <v>103575222</v>
      </c>
      <c r="O33" s="18">
        <v>77.17</v>
      </c>
      <c r="P33" s="18">
        <v>22.83</v>
      </c>
      <c r="Q33" s="18">
        <f t="shared" si="4"/>
        <v>3.78</v>
      </c>
      <c r="R33" s="80">
        <f t="shared" si="2"/>
        <v>192.35</v>
      </c>
      <c r="S33" s="8">
        <f t="shared" si="3"/>
        <v>12.2</v>
      </c>
    </row>
    <row r="34" spans="1:19" hidden="1">
      <c r="A34" s="2" t="s">
        <v>81</v>
      </c>
      <c r="B34" s="5" t="s">
        <v>82</v>
      </c>
      <c r="C34" s="5" t="s">
        <v>14</v>
      </c>
      <c r="D34" s="8">
        <v>13.48</v>
      </c>
      <c r="E34" s="8">
        <v>0</v>
      </c>
      <c r="F34" s="8">
        <v>31.41</v>
      </c>
      <c r="G34" s="8">
        <v>31.41</v>
      </c>
      <c r="H34" s="8">
        <v>31.41</v>
      </c>
      <c r="I34" s="6">
        <v>70503378</v>
      </c>
      <c r="J34" s="6">
        <v>0</v>
      </c>
      <c r="K34" s="6">
        <v>12651985</v>
      </c>
      <c r="L34" s="6">
        <v>33238051</v>
      </c>
      <c r="M34" s="6">
        <v>8633912</v>
      </c>
      <c r="N34" s="6">
        <v>125027326</v>
      </c>
      <c r="O34" s="18">
        <v>56.39</v>
      </c>
      <c r="P34" s="18">
        <v>43.61</v>
      </c>
      <c r="Q34" s="18">
        <f t="shared" si="4"/>
        <v>6.91</v>
      </c>
      <c r="R34" s="80">
        <f t="shared" si="2"/>
        <v>233.01</v>
      </c>
      <c r="S34" s="8">
        <f t="shared" si="3"/>
        <v>17.93</v>
      </c>
    </row>
    <row r="35" spans="1:19" hidden="1">
      <c r="A35" s="2" t="s">
        <v>83</v>
      </c>
      <c r="B35" s="5" t="s">
        <v>84</v>
      </c>
      <c r="C35" s="5" t="s">
        <v>38</v>
      </c>
      <c r="D35" s="8">
        <v>18.91</v>
      </c>
      <c r="E35" s="8">
        <v>0</v>
      </c>
      <c r="F35" s="8">
        <v>18.91</v>
      </c>
      <c r="G35" s="8">
        <v>18.91</v>
      </c>
      <c r="H35" s="8">
        <v>18.91</v>
      </c>
      <c r="I35" s="6">
        <v>15194136</v>
      </c>
      <c r="J35" s="6">
        <v>0</v>
      </c>
      <c r="K35" s="6">
        <v>507943</v>
      </c>
      <c r="L35" s="6">
        <v>479608</v>
      </c>
      <c r="M35" s="6">
        <v>2464629</v>
      </c>
      <c r="N35" s="6">
        <v>18646316</v>
      </c>
      <c r="O35" s="18">
        <v>81.489999999999995</v>
      </c>
      <c r="P35" s="18">
        <v>18.510000000000002</v>
      </c>
      <c r="Q35" s="18">
        <f t="shared" si="4"/>
        <v>13.22</v>
      </c>
      <c r="R35" s="80">
        <f t="shared" si="2"/>
        <v>0</v>
      </c>
      <c r="S35" s="8">
        <f t="shared" si="3"/>
        <v>0</v>
      </c>
    </row>
    <row r="36" spans="1:19" hidden="1">
      <c r="A36" s="2" t="s">
        <v>85</v>
      </c>
      <c r="B36" s="5" t="s">
        <v>86</v>
      </c>
      <c r="C36" s="5" t="s">
        <v>23</v>
      </c>
      <c r="D36" s="8">
        <v>17.21</v>
      </c>
      <c r="E36" s="8">
        <v>0</v>
      </c>
      <c r="F36" s="8">
        <v>17.21</v>
      </c>
      <c r="G36" s="8">
        <v>17.21</v>
      </c>
      <c r="H36" s="8">
        <v>17.21</v>
      </c>
      <c r="I36" s="6">
        <v>2428709</v>
      </c>
      <c r="J36" s="6">
        <v>0</v>
      </c>
      <c r="K36" s="6">
        <v>112498</v>
      </c>
      <c r="L36" s="6">
        <v>38231</v>
      </c>
      <c r="M36" s="6">
        <v>382535</v>
      </c>
      <c r="N36" s="6">
        <v>2961973</v>
      </c>
      <c r="O36" s="18">
        <v>82</v>
      </c>
      <c r="P36" s="18">
        <v>18</v>
      </c>
      <c r="Q36" s="18">
        <f t="shared" si="4"/>
        <v>12.91</v>
      </c>
      <c r="R36" s="80">
        <f t="shared" si="2"/>
        <v>0</v>
      </c>
      <c r="S36" s="8">
        <f t="shared" si="3"/>
        <v>0</v>
      </c>
    </row>
    <row r="37" spans="1:19" hidden="1">
      <c r="A37" s="2" t="s">
        <v>87</v>
      </c>
      <c r="B37" s="5" t="s">
        <v>88</v>
      </c>
      <c r="C37" s="5" t="s">
        <v>38</v>
      </c>
      <c r="D37" s="8">
        <v>20.47</v>
      </c>
      <c r="E37" s="8">
        <v>0</v>
      </c>
      <c r="F37" s="8">
        <v>20.47</v>
      </c>
      <c r="G37" s="8">
        <v>20.47</v>
      </c>
      <c r="H37" s="8">
        <v>20.47</v>
      </c>
      <c r="I37" s="6">
        <v>20169634</v>
      </c>
      <c r="J37" s="6">
        <v>0</v>
      </c>
      <c r="K37" s="6">
        <v>793405</v>
      </c>
      <c r="L37" s="6">
        <v>231864</v>
      </c>
      <c r="M37" s="6">
        <v>439138</v>
      </c>
      <c r="N37" s="6">
        <v>21634041</v>
      </c>
      <c r="O37" s="18">
        <v>93.23</v>
      </c>
      <c r="P37" s="18">
        <v>6.77</v>
      </c>
      <c r="Q37" s="18">
        <f t="shared" si="4"/>
        <v>2.0299999999999998</v>
      </c>
      <c r="R37" s="80">
        <f t="shared" si="2"/>
        <v>0</v>
      </c>
      <c r="S37" s="8">
        <f t="shared" si="3"/>
        <v>0</v>
      </c>
    </row>
    <row r="38" spans="1:19" hidden="1">
      <c r="A38" s="66" t="s">
        <v>89</v>
      </c>
      <c r="B38" s="67" t="s">
        <v>90</v>
      </c>
      <c r="C38" s="67" t="s">
        <v>91</v>
      </c>
      <c r="D38" s="68">
        <v>10.54</v>
      </c>
      <c r="E38" s="68">
        <v>0</v>
      </c>
      <c r="F38" s="68">
        <v>25</v>
      </c>
      <c r="G38" s="68">
        <v>25</v>
      </c>
      <c r="H38" s="68">
        <v>25</v>
      </c>
      <c r="I38" s="69">
        <v>927771044</v>
      </c>
      <c r="J38" s="69">
        <v>0</v>
      </c>
      <c r="K38" s="69">
        <v>1225882533</v>
      </c>
      <c r="L38" s="69">
        <v>30158526</v>
      </c>
      <c r="M38" s="69">
        <v>166097002</v>
      </c>
      <c r="N38" s="69">
        <v>2349909105</v>
      </c>
      <c r="O38" s="78">
        <v>39.479999999999997</v>
      </c>
      <c r="P38" s="78">
        <v>60.52</v>
      </c>
      <c r="Q38" s="78">
        <f t="shared" si="4"/>
        <v>7.07</v>
      </c>
      <c r="R38" s="81">
        <f t="shared" si="2"/>
        <v>237.19</v>
      </c>
      <c r="S38" s="68">
        <f t="shared" si="3"/>
        <v>14.46</v>
      </c>
    </row>
    <row r="39" spans="1:19" hidden="1">
      <c r="A39" s="2" t="s">
        <v>92</v>
      </c>
      <c r="B39" s="5" t="s">
        <v>93</v>
      </c>
      <c r="C39" s="5" t="s">
        <v>59</v>
      </c>
      <c r="D39" s="8">
        <v>10.51</v>
      </c>
      <c r="E39" s="8">
        <v>0</v>
      </c>
      <c r="F39" s="8">
        <v>10.51</v>
      </c>
      <c r="G39" s="8">
        <v>10.51</v>
      </c>
      <c r="H39" s="8">
        <v>10.51</v>
      </c>
      <c r="I39" s="6">
        <v>44110543</v>
      </c>
      <c r="J39" s="6">
        <v>0</v>
      </c>
      <c r="K39" s="6">
        <v>3961866</v>
      </c>
      <c r="L39" s="6">
        <v>432252</v>
      </c>
      <c r="M39" s="6">
        <v>1534319</v>
      </c>
      <c r="N39" s="6">
        <v>50038980</v>
      </c>
      <c r="O39" s="18">
        <v>88.15</v>
      </c>
      <c r="P39" s="18">
        <v>11.85</v>
      </c>
      <c r="Q39" s="18">
        <f t="shared" si="4"/>
        <v>3.07</v>
      </c>
      <c r="R39" s="80">
        <f t="shared" si="2"/>
        <v>0</v>
      </c>
      <c r="S39" s="8">
        <f t="shared" si="3"/>
        <v>0</v>
      </c>
    </row>
    <row r="40" spans="1:19" hidden="1">
      <c r="A40" s="2" t="s">
        <v>94</v>
      </c>
      <c r="B40" s="5" t="s">
        <v>95</v>
      </c>
      <c r="C40" s="5" t="s">
        <v>14</v>
      </c>
      <c r="D40" s="8">
        <v>16.420000000000002</v>
      </c>
      <c r="E40" s="8">
        <v>0</v>
      </c>
      <c r="F40" s="8">
        <v>16.420000000000002</v>
      </c>
      <c r="G40" s="8">
        <v>16.420000000000002</v>
      </c>
      <c r="H40" s="8">
        <v>16.420000000000002</v>
      </c>
      <c r="I40" s="6">
        <v>15081713</v>
      </c>
      <c r="J40" s="6">
        <v>0</v>
      </c>
      <c r="K40" s="6">
        <v>1245286</v>
      </c>
      <c r="L40" s="6">
        <v>2163235</v>
      </c>
      <c r="M40" s="6">
        <v>686252</v>
      </c>
      <c r="N40" s="6">
        <v>19176486</v>
      </c>
      <c r="O40" s="18">
        <v>78.650000000000006</v>
      </c>
      <c r="P40" s="18">
        <v>21.35</v>
      </c>
      <c r="Q40" s="18">
        <f t="shared" si="4"/>
        <v>3.58</v>
      </c>
      <c r="R40" s="80">
        <f t="shared" si="2"/>
        <v>0</v>
      </c>
      <c r="S40" s="8">
        <f t="shared" si="3"/>
        <v>0</v>
      </c>
    </row>
    <row r="41" spans="1:19" hidden="1">
      <c r="A41" s="2" t="s">
        <v>96</v>
      </c>
      <c r="B41" s="5" t="s">
        <v>97</v>
      </c>
      <c r="C41" s="5" t="s">
        <v>28</v>
      </c>
      <c r="D41" s="8">
        <v>16.28</v>
      </c>
      <c r="E41" s="8">
        <v>0</v>
      </c>
      <c r="F41" s="8">
        <v>16.28</v>
      </c>
      <c r="G41" s="8">
        <v>16.28</v>
      </c>
      <c r="H41" s="8">
        <v>16.28</v>
      </c>
      <c r="I41" s="6">
        <v>28826967</v>
      </c>
      <c r="J41" s="6">
        <v>0</v>
      </c>
      <c r="K41" s="6">
        <v>209584</v>
      </c>
      <c r="L41" s="6">
        <v>31636</v>
      </c>
      <c r="M41" s="6">
        <v>618832</v>
      </c>
      <c r="N41" s="6">
        <v>29687019</v>
      </c>
      <c r="O41" s="18">
        <v>97.1</v>
      </c>
      <c r="P41" s="18">
        <v>2.9</v>
      </c>
      <c r="Q41" s="18">
        <f t="shared" si="4"/>
        <v>2.08</v>
      </c>
      <c r="R41" s="80">
        <f t="shared" si="2"/>
        <v>0</v>
      </c>
      <c r="S41" s="8">
        <f t="shared" si="3"/>
        <v>0</v>
      </c>
    </row>
    <row r="42" spans="1:19" hidden="1">
      <c r="A42" s="2" t="s">
        <v>98</v>
      </c>
      <c r="B42" s="5" t="s">
        <v>99</v>
      </c>
      <c r="C42" s="5" t="s">
        <v>38</v>
      </c>
      <c r="D42" s="8">
        <v>16.04</v>
      </c>
      <c r="E42" s="8">
        <v>0</v>
      </c>
      <c r="F42" s="8">
        <v>16.04</v>
      </c>
      <c r="G42" s="8">
        <v>16.04</v>
      </c>
      <c r="H42" s="8">
        <v>16.04</v>
      </c>
      <c r="I42" s="6">
        <v>10933129</v>
      </c>
      <c r="J42" s="6">
        <v>0</v>
      </c>
      <c r="K42" s="6">
        <v>587678</v>
      </c>
      <c r="L42" s="6">
        <v>902306</v>
      </c>
      <c r="M42" s="6">
        <v>177372</v>
      </c>
      <c r="N42" s="6">
        <v>12600485</v>
      </c>
      <c r="O42" s="18">
        <v>86.77</v>
      </c>
      <c r="P42" s="18">
        <v>13.23</v>
      </c>
      <c r="Q42" s="18">
        <f t="shared" si="4"/>
        <v>1.41</v>
      </c>
      <c r="R42" s="80">
        <f t="shared" si="2"/>
        <v>0</v>
      </c>
      <c r="S42" s="8">
        <f t="shared" si="3"/>
        <v>0</v>
      </c>
    </row>
    <row r="43" spans="1:19" hidden="1">
      <c r="A43" s="2" t="s">
        <v>100</v>
      </c>
      <c r="B43" s="5" t="s">
        <v>101</v>
      </c>
      <c r="C43" s="5" t="s">
        <v>54</v>
      </c>
      <c r="D43" s="8">
        <v>10.09</v>
      </c>
      <c r="E43" s="8">
        <v>0</v>
      </c>
      <c r="F43" s="8">
        <v>22.2</v>
      </c>
      <c r="G43" s="8">
        <v>22.2</v>
      </c>
      <c r="H43" s="8">
        <v>22.11</v>
      </c>
      <c r="I43" s="6">
        <v>57326928</v>
      </c>
      <c r="J43" s="6">
        <v>0</v>
      </c>
      <c r="K43" s="6">
        <v>26619657</v>
      </c>
      <c r="L43" s="6">
        <v>4847252</v>
      </c>
      <c r="M43" s="6">
        <v>2267782</v>
      </c>
      <c r="N43" s="6">
        <v>91061619</v>
      </c>
      <c r="O43" s="18">
        <v>62.95</v>
      </c>
      <c r="P43" s="18">
        <v>37.049999999999997</v>
      </c>
      <c r="Q43" s="18">
        <f t="shared" si="4"/>
        <v>2.4900000000000002</v>
      </c>
      <c r="R43" s="80">
        <f t="shared" si="2"/>
        <v>220.02</v>
      </c>
      <c r="S43" s="8">
        <f t="shared" si="3"/>
        <v>12.11</v>
      </c>
    </row>
    <row r="44" spans="1:19" hidden="1">
      <c r="A44" s="2" t="s">
        <v>102</v>
      </c>
      <c r="B44" s="5" t="s">
        <v>103</v>
      </c>
      <c r="C44" s="5" t="s">
        <v>59</v>
      </c>
      <c r="D44" s="8">
        <v>8.58</v>
      </c>
      <c r="E44" s="8">
        <v>0</v>
      </c>
      <c r="F44" s="8">
        <v>8.58</v>
      </c>
      <c r="G44" s="8">
        <v>8.58</v>
      </c>
      <c r="H44" s="8">
        <v>8.58</v>
      </c>
      <c r="I44" s="6">
        <v>31971541</v>
      </c>
      <c r="J44" s="6">
        <v>0</v>
      </c>
      <c r="K44" s="6">
        <v>1331760</v>
      </c>
      <c r="L44" s="6">
        <v>103362</v>
      </c>
      <c r="M44" s="6">
        <v>437295</v>
      </c>
      <c r="N44" s="6">
        <v>33843958</v>
      </c>
      <c r="O44" s="18">
        <v>94.47</v>
      </c>
      <c r="P44" s="18">
        <v>5.53</v>
      </c>
      <c r="Q44" s="18">
        <f t="shared" si="4"/>
        <v>1.29</v>
      </c>
      <c r="R44" s="80">
        <f t="shared" si="2"/>
        <v>0</v>
      </c>
      <c r="S44" s="8">
        <f t="shared" si="3"/>
        <v>0</v>
      </c>
    </row>
    <row r="45" spans="1:19">
      <c r="A45" s="2" t="s">
        <v>104</v>
      </c>
      <c r="B45" s="5" t="s">
        <v>105</v>
      </c>
      <c r="C45" s="5" t="s">
        <v>11</v>
      </c>
      <c r="D45" s="8">
        <v>14.83</v>
      </c>
      <c r="E45" s="8">
        <v>0</v>
      </c>
      <c r="F45" s="8">
        <v>14.83</v>
      </c>
      <c r="G45" s="8">
        <v>14.83</v>
      </c>
      <c r="H45" s="8">
        <v>14.83</v>
      </c>
      <c r="I45" s="6">
        <v>39294216</v>
      </c>
      <c r="J45" s="6">
        <v>0</v>
      </c>
      <c r="K45" s="6">
        <v>3160277</v>
      </c>
      <c r="L45" s="6">
        <v>1416204</v>
      </c>
      <c r="M45" s="6">
        <v>1253736</v>
      </c>
      <c r="N45" s="6">
        <v>45124433</v>
      </c>
      <c r="O45" s="18">
        <v>87.08</v>
      </c>
      <c r="P45" s="101">
        <v>12.92</v>
      </c>
      <c r="Q45" s="18">
        <f t="shared" si="4"/>
        <v>2.78</v>
      </c>
      <c r="R45" s="80">
        <f t="shared" si="2"/>
        <v>0</v>
      </c>
      <c r="S45" s="8">
        <f t="shared" si="3"/>
        <v>0</v>
      </c>
    </row>
    <row r="46" spans="1:19" hidden="1">
      <c r="A46" s="2" t="s">
        <v>106</v>
      </c>
      <c r="B46" s="5" t="s">
        <v>107</v>
      </c>
      <c r="C46" s="5" t="s">
        <v>23</v>
      </c>
      <c r="D46" s="8">
        <v>17.78</v>
      </c>
      <c r="E46" s="8">
        <v>0</v>
      </c>
      <c r="F46" s="8">
        <v>17.78</v>
      </c>
      <c r="G46" s="8">
        <v>17.78</v>
      </c>
      <c r="H46" s="8">
        <v>17.78</v>
      </c>
      <c r="I46" s="6">
        <v>6476673</v>
      </c>
      <c r="J46" s="6">
        <v>0</v>
      </c>
      <c r="K46" s="6">
        <v>482003</v>
      </c>
      <c r="L46" s="6">
        <v>197106</v>
      </c>
      <c r="M46" s="6">
        <v>300406</v>
      </c>
      <c r="N46" s="6">
        <v>7456188</v>
      </c>
      <c r="O46" s="18">
        <v>86.86</v>
      </c>
      <c r="P46" s="18">
        <v>13.14</v>
      </c>
      <c r="Q46" s="18">
        <f t="shared" si="4"/>
        <v>4.03</v>
      </c>
      <c r="R46" s="80">
        <f t="shared" si="2"/>
        <v>0</v>
      </c>
      <c r="S46" s="8">
        <f t="shared" si="3"/>
        <v>0</v>
      </c>
    </row>
    <row r="47" spans="1:19">
      <c r="A47" s="2" t="s">
        <v>108</v>
      </c>
      <c r="B47" s="5" t="s">
        <v>109</v>
      </c>
      <c r="C47" s="5" t="s">
        <v>11</v>
      </c>
      <c r="D47" s="8">
        <v>15.54</v>
      </c>
      <c r="E47" s="8">
        <v>0</v>
      </c>
      <c r="F47" s="8">
        <v>31.67</v>
      </c>
      <c r="G47" s="8">
        <v>31.67</v>
      </c>
      <c r="H47" s="8">
        <v>31.67</v>
      </c>
      <c r="I47" s="6">
        <v>100957972</v>
      </c>
      <c r="J47" s="6">
        <v>0</v>
      </c>
      <c r="K47" s="6">
        <v>29611893</v>
      </c>
      <c r="L47" s="6">
        <v>5112914</v>
      </c>
      <c r="M47" s="6">
        <v>7929725</v>
      </c>
      <c r="N47" s="6">
        <v>143612504</v>
      </c>
      <c r="O47" s="18">
        <v>70.3</v>
      </c>
      <c r="P47" s="101">
        <v>29.7</v>
      </c>
      <c r="Q47" s="18">
        <f t="shared" si="4"/>
        <v>5.52</v>
      </c>
      <c r="R47" s="80">
        <f>ROUND(IF(+F47/D47*100=100,0, F47/D47*100),2)</f>
        <v>203.8</v>
      </c>
      <c r="S47" s="8">
        <f t="shared" si="3"/>
        <v>16.130000000000003</v>
      </c>
    </row>
    <row r="48" spans="1:19" hidden="1">
      <c r="A48" s="2" t="s">
        <v>110</v>
      </c>
      <c r="B48" s="5" t="s">
        <v>111</v>
      </c>
      <c r="C48" s="5" t="s">
        <v>38</v>
      </c>
      <c r="D48" s="8">
        <v>18.95</v>
      </c>
      <c r="E48" s="8">
        <v>0</v>
      </c>
      <c r="F48" s="8">
        <v>18.95</v>
      </c>
      <c r="G48" s="8">
        <v>18.95</v>
      </c>
      <c r="H48" s="8">
        <v>18.95</v>
      </c>
      <c r="I48" s="6">
        <v>4887057</v>
      </c>
      <c r="J48" s="6">
        <v>0</v>
      </c>
      <c r="K48" s="6">
        <v>192855</v>
      </c>
      <c r="L48" s="6">
        <v>51595</v>
      </c>
      <c r="M48" s="6">
        <v>154956</v>
      </c>
      <c r="N48" s="6">
        <v>5286463</v>
      </c>
      <c r="O48" s="18">
        <v>92.44</v>
      </c>
      <c r="P48" s="18">
        <v>7.56</v>
      </c>
      <c r="Q48" s="18">
        <f t="shared" si="4"/>
        <v>2.93</v>
      </c>
      <c r="R48" s="80">
        <f t="shared" si="2"/>
        <v>0</v>
      </c>
      <c r="S48" s="8">
        <f t="shared" si="3"/>
        <v>0</v>
      </c>
    </row>
    <row r="49" spans="1:19" hidden="1">
      <c r="A49" s="66" t="s">
        <v>112</v>
      </c>
      <c r="B49" s="67" t="s">
        <v>113</v>
      </c>
      <c r="C49" s="67" t="s">
        <v>54</v>
      </c>
      <c r="D49" s="68">
        <v>9.3699999999999992</v>
      </c>
      <c r="E49" s="68">
        <v>0</v>
      </c>
      <c r="F49" s="68">
        <v>15.37</v>
      </c>
      <c r="G49" s="68">
        <v>15.37</v>
      </c>
      <c r="H49" s="68">
        <v>15.37</v>
      </c>
      <c r="I49" s="69">
        <v>183532892</v>
      </c>
      <c r="J49" s="69">
        <v>0</v>
      </c>
      <c r="K49" s="69">
        <v>36847877</v>
      </c>
      <c r="L49" s="69">
        <v>305450</v>
      </c>
      <c r="M49" s="69">
        <v>3804259</v>
      </c>
      <c r="N49" s="69">
        <v>224490478</v>
      </c>
      <c r="O49" s="78">
        <v>81.760000000000005</v>
      </c>
      <c r="P49" s="78">
        <v>18.239999999999998</v>
      </c>
      <c r="Q49" s="78">
        <f t="shared" si="4"/>
        <v>1.69</v>
      </c>
      <c r="R49" s="81">
        <f t="shared" si="2"/>
        <v>164.03</v>
      </c>
      <c r="S49" s="68">
        <f t="shared" si="3"/>
        <v>6</v>
      </c>
    </row>
    <row r="50" spans="1:19" hidden="1">
      <c r="A50" s="2" t="s">
        <v>114</v>
      </c>
      <c r="B50" s="5" t="s">
        <v>115</v>
      </c>
      <c r="C50" s="5" t="s">
        <v>43</v>
      </c>
      <c r="D50" s="8">
        <v>18.63</v>
      </c>
      <c r="E50" s="8">
        <v>0</v>
      </c>
      <c r="F50" s="8">
        <v>18.63</v>
      </c>
      <c r="G50" s="8">
        <v>18.63</v>
      </c>
      <c r="H50" s="8">
        <v>18.63</v>
      </c>
      <c r="I50" s="6">
        <v>3254949</v>
      </c>
      <c r="J50" s="6">
        <v>0</v>
      </c>
      <c r="K50" s="6">
        <v>186078</v>
      </c>
      <c r="L50" s="6">
        <v>424509</v>
      </c>
      <c r="M50" s="6">
        <v>101080</v>
      </c>
      <c r="N50" s="6">
        <v>3966616</v>
      </c>
      <c r="O50" s="18">
        <v>82.06</v>
      </c>
      <c r="P50" s="18">
        <v>17.940000000000001</v>
      </c>
      <c r="Q50" s="18">
        <f t="shared" si="4"/>
        <v>2.5499999999999998</v>
      </c>
      <c r="R50" s="80">
        <f t="shared" si="2"/>
        <v>0</v>
      </c>
      <c r="S50" s="8">
        <f t="shared" si="3"/>
        <v>0</v>
      </c>
    </row>
    <row r="51" spans="1:19" hidden="1">
      <c r="A51" s="2" t="s">
        <v>116</v>
      </c>
      <c r="B51" s="5" t="s">
        <v>117</v>
      </c>
      <c r="C51" s="5" t="s">
        <v>14</v>
      </c>
      <c r="D51" s="8">
        <v>10.48</v>
      </c>
      <c r="E51" s="8">
        <v>0</v>
      </c>
      <c r="F51" s="8">
        <v>27.22</v>
      </c>
      <c r="G51" s="8">
        <v>27.22</v>
      </c>
      <c r="H51" s="8">
        <v>27.22</v>
      </c>
      <c r="I51" s="6">
        <v>42490973</v>
      </c>
      <c r="J51" s="6">
        <v>0</v>
      </c>
      <c r="K51" s="6">
        <v>59663310</v>
      </c>
      <c r="L51" s="6">
        <v>4909407</v>
      </c>
      <c r="M51" s="6">
        <v>5064425</v>
      </c>
      <c r="N51" s="6">
        <v>112128115</v>
      </c>
      <c r="O51" s="18">
        <v>37.9</v>
      </c>
      <c r="P51" s="18">
        <v>62.1</v>
      </c>
      <c r="Q51" s="18">
        <f t="shared" si="4"/>
        <v>4.5199999999999996</v>
      </c>
      <c r="R51" s="80">
        <f t="shared" si="2"/>
        <v>259.73</v>
      </c>
      <c r="S51" s="8">
        <f t="shared" si="3"/>
        <v>16.739999999999998</v>
      </c>
    </row>
    <row r="52" spans="1:19" hidden="1">
      <c r="A52" s="66" t="s">
        <v>118</v>
      </c>
      <c r="B52" s="67" t="s">
        <v>119</v>
      </c>
      <c r="C52" s="67" t="s">
        <v>14</v>
      </c>
      <c r="D52" s="68">
        <v>5.94</v>
      </c>
      <c r="E52" s="68">
        <v>0</v>
      </c>
      <c r="F52" s="68">
        <v>13.71</v>
      </c>
      <c r="G52" s="68">
        <v>13.71</v>
      </c>
      <c r="H52" s="68">
        <v>13.71</v>
      </c>
      <c r="I52" s="69">
        <v>141666216</v>
      </c>
      <c r="J52" s="69">
        <v>0</v>
      </c>
      <c r="K52" s="69">
        <v>137794194</v>
      </c>
      <c r="L52" s="69">
        <v>108478066</v>
      </c>
      <c r="M52" s="69">
        <v>21871385</v>
      </c>
      <c r="N52" s="69">
        <v>409809861</v>
      </c>
      <c r="O52" s="78">
        <v>34.57</v>
      </c>
      <c r="P52" s="78">
        <v>65.430000000000007</v>
      </c>
      <c r="Q52" s="78">
        <f t="shared" si="4"/>
        <v>5.34</v>
      </c>
      <c r="R52" s="81">
        <f t="shared" si="2"/>
        <v>230.81</v>
      </c>
      <c r="S52" s="68">
        <f t="shared" si="3"/>
        <v>7.7700000000000005</v>
      </c>
    </row>
    <row r="53" spans="1:19" hidden="1">
      <c r="A53" s="2" t="s">
        <v>120</v>
      </c>
      <c r="B53" s="5" t="s">
        <v>121</v>
      </c>
      <c r="C53" s="5" t="s">
        <v>54</v>
      </c>
      <c r="D53" s="8">
        <v>12.4</v>
      </c>
      <c r="E53" s="8">
        <v>0</v>
      </c>
      <c r="F53" s="8">
        <v>25.77</v>
      </c>
      <c r="G53" s="8">
        <v>25.77</v>
      </c>
      <c r="H53" s="8">
        <v>25.77</v>
      </c>
      <c r="I53" s="6">
        <v>47420505</v>
      </c>
      <c r="J53" s="6">
        <v>0</v>
      </c>
      <c r="K53" s="6">
        <v>14364345</v>
      </c>
      <c r="L53" s="6">
        <v>10988147</v>
      </c>
      <c r="M53" s="6">
        <v>4665403</v>
      </c>
      <c r="N53" s="6">
        <v>77438400</v>
      </c>
      <c r="O53" s="18">
        <v>61.24</v>
      </c>
      <c r="P53" s="18">
        <v>38.76</v>
      </c>
      <c r="Q53" s="18">
        <f t="shared" si="4"/>
        <v>6.02</v>
      </c>
      <c r="R53" s="80">
        <f t="shared" si="2"/>
        <v>207.82</v>
      </c>
      <c r="S53" s="8">
        <f t="shared" si="3"/>
        <v>13.37</v>
      </c>
    </row>
    <row r="54" spans="1:19" hidden="1">
      <c r="A54" s="2" t="s">
        <v>122</v>
      </c>
      <c r="B54" s="5" t="s">
        <v>123</v>
      </c>
      <c r="C54" s="5" t="s">
        <v>14</v>
      </c>
      <c r="D54" s="8">
        <v>18.29</v>
      </c>
      <c r="E54" s="8">
        <v>0</v>
      </c>
      <c r="F54" s="8">
        <v>18.29</v>
      </c>
      <c r="G54" s="8">
        <v>18.29</v>
      </c>
      <c r="H54" s="8">
        <v>18.29</v>
      </c>
      <c r="I54" s="6">
        <v>27097116</v>
      </c>
      <c r="J54" s="6">
        <v>0</v>
      </c>
      <c r="K54" s="6">
        <v>142929</v>
      </c>
      <c r="L54" s="6">
        <v>21535</v>
      </c>
      <c r="M54" s="6">
        <v>323318</v>
      </c>
      <c r="N54" s="6">
        <v>27584898</v>
      </c>
      <c r="O54" s="18">
        <v>98.23</v>
      </c>
      <c r="P54" s="18">
        <v>1.77</v>
      </c>
      <c r="Q54" s="18">
        <f t="shared" si="4"/>
        <v>1.17</v>
      </c>
      <c r="R54" s="80">
        <f t="shared" si="2"/>
        <v>0</v>
      </c>
      <c r="S54" s="8">
        <f t="shared" si="3"/>
        <v>0</v>
      </c>
    </row>
    <row r="55" spans="1:19">
      <c r="A55" s="3" t="s">
        <v>124</v>
      </c>
      <c r="B55" s="10" t="s">
        <v>125</v>
      </c>
      <c r="C55" s="10" t="s">
        <v>11</v>
      </c>
      <c r="D55" s="13">
        <v>17.05</v>
      </c>
      <c r="E55" s="13">
        <v>0</v>
      </c>
      <c r="F55" s="13">
        <v>27.29</v>
      </c>
      <c r="G55" s="13">
        <v>27.29</v>
      </c>
      <c r="H55" s="13">
        <v>27.29</v>
      </c>
      <c r="I55" s="11">
        <v>19408307</v>
      </c>
      <c r="J55" s="11">
        <v>0</v>
      </c>
      <c r="K55" s="11">
        <v>2558366</v>
      </c>
      <c r="L55" s="11">
        <v>961225</v>
      </c>
      <c r="M55" s="11">
        <v>2975798</v>
      </c>
      <c r="N55" s="11">
        <v>25903696</v>
      </c>
      <c r="O55" s="20">
        <v>74.92</v>
      </c>
      <c r="P55" s="102">
        <v>25.08</v>
      </c>
      <c r="Q55" s="20">
        <f t="shared" si="4"/>
        <v>11.49</v>
      </c>
      <c r="R55" s="112">
        <f t="shared" si="2"/>
        <v>160.06</v>
      </c>
      <c r="S55" s="13">
        <f t="shared" si="3"/>
        <v>10.239999999999998</v>
      </c>
    </row>
    <row r="56" spans="1:19" hidden="1">
      <c r="A56" s="2" t="s">
        <v>126</v>
      </c>
      <c r="B56" s="5" t="s">
        <v>127</v>
      </c>
      <c r="C56" s="5" t="s">
        <v>43</v>
      </c>
      <c r="D56" s="8">
        <v>19.73</v>
      </c>
      <c r="E56" s="8">
        <v>0</v>
      </c>
      <c r="F56" s="8">
        <v>19.73</v>
      </c>
      <c r="G56" s="8">
        <v>19.73</v>
      </c>
      <c r="H56" s="8">
        <v>19.73</v>
      </c>
      <c r="I56" s="6">
        <v>2369652</v>
      </c>
      <c r="J56" s="6">
        <v>0</v>
      </c>
      <c r="K56" s="6">
        <v>212164</v>
      </c>
      <c r="L56" s="6">
        <v>14890</v>
      </c>
      <c r="M56" s="6">
        <v>160329</v>
      </c>
      <c r="N56" s="6">
        <v>2757035</v>
      </c>
      <c r="O56" s="18">
        <v>85.95</v>
      </c>
      <c r="P56" s="18">
        <v>14.05</v>
      </c>
      <c r="Q56" s="18">
        <f t="shared" si="4"/>
        <v>5.82</v>
      </c>
      <c r="R56" s="80">
        <f t="shared" si="2"/>
        <v>0</v>
      </c>
      <c r="S56" s="8">
        <f t="shared" si="3"/>
        <v>0</v>
      </c>
    </row>
    <row r="57" spans="1:19" hidden="1">
      <c r="A57" s="2" t="s">
        <v>128</v>
      </c>
      <c r="B57" s="5" t="s">
        <v>129</v>
      </c>
      <c r="C57" s="5" t="s">
        <v>38</v>
      </c>
      <c r="D57" s="8">
        <v>14.77</v>
      </c>
      <c r="E57" s="8">
        <v>0</v>
      </c>
      <c r="F57" s="8">
        <v>14.77</v>
      </c>
      <c r="G57" s="8">
        <v>14.77</v>
      </c>
      <c r="H57" s="8">
        <v>14.77</v>
      </c>
      <c r="I57" s="6">
        <v>19686950</v>
      </c>
      <c r="J57" s="6">
        <v>0</v>
      </c>
      <c r="K57" s="6">
        <v>1211139</v>
      </c>
      <c r="L57" s="6">
        <v>1055830</v>
      </c>
      <c r="M57" s="6">
        <v>1463166</v>
      </c>
      <c r="N57" s="6">
        <v>23417085</v>
      </c>
      <c r="O57" s="18">
        <v>84.07</v>
      </c>
      <c r="P57" s="18">
        <v>15.93</v>
      </c>
      <c r="Q57" s="18">
        <f t="shared" si="4"/>
        <v>6.25</v>
      </c>
      <c r="R57" s="80">
        <f t="shared" si="2"/>
        <v>0</v>
      </c>
      <c r="S57" s="8">
        <f t="shared" si="3"/>
        <v>0</v>
      </c>
    </row>
    <row r="58" spans="1:19" hidden="1">
      <c r="A58" s="2" t="s">
        <v>130</v>
      </c>
      <c r="B58" s="5" t="s">
        <v>131</v>
      </c>
      <c r="C58" s="5" t="s">
        <v>59</v>
      </c>
      <c r="D58" s="8">
        <v>4.8499999999999996</v>
      </c>
      <c r="E58" s="8">
        <v>0</v>
      </c>
      <c r="F58" s="8">
        <v>4.8499999999999996</v>
      </c>
      <c r="G58" s="8">
        <v>4.8499999999999996</v>
      </c>
      <c r="H58" s="8">
        <v>4.8499999999999996</v>
      </c>
      <c r="I58" s="6">
        <v>32108246</v>
      </c>
      <c r="J58" s="6">
        <v>0</v>
      </c>
      <c r="K58" s="6">
        <v>1837056</v>
      </c>
      <c r="L58" s="6">
        <v>122958</v>
      </c>
      <c r="M58" s="6">
        <v>255140</v>
      </c>
      <c r="N58" s="6">
        <v>34323400</v>
      </c>
      <c r="O58" s="18">
        <v>93.55</v>
      </c>
      <c r="P58" s="18">
        <v>6.45</v>
      </c>
      <c r="Q58" s="18">
        <f t="shared" si="4"/>
        <v>0.74</v>
      </c>
      <c r="R58" s="80">
        <f t="shared" si="2"/>
        <v>0</v>
      </c>
      <c r="S58" s="8">
        <f t="shared" si="3"/>
        <v>0</v>
      </c>
    </row>
    <row r="59" spans="1:19" hidden="1">
      <c r="A59" s="2" t="s">
        <v>132</v>
      </c>
      <c r="B59" s="5" t="s">
        <v>133</v>
      </c>
      <c r="C59" s="5" t="s">
        <v>14</v>
      </c>
      <c r="D59" s="8">
        <v>16.350000000000001</v>
      </c>
      <c r="E59" s="8">
        <v>0</v>
      </c>
      <c r="F59" s="8">
        <v>22.21</v>
      </c>
      <c r="G59" s="8">
        <v>22.21</v>
      </c>
      <c r="H59" s="8">
        <v>22.06</v>
      </c>
      <c r="I59" s="6">
        <v>78620994</v>
      </c>
      <c r="J59" s="6">
        <v>0</v>
      </c>
      <c r="K59" s="6">
        <v>10112657</v>
      </c>
      <c r="L59" s="6">
        <v>9114917</v>
      </c>
      <c r="M59" s="6">
        <v>3911888</v>
      </c>
      <c r="N59" s="6">
        <v>101760456</v>
      </c>
      <c r="O59" s="18">
        <v>77.260000000000005</v>
      </c>
      <c r="P59" s="18">
        <v>22.74</v>
      </c>
      <c r="Q59" s="18">
        <f t="shared" si="4"/>
        <v>3.84</v>
      </c>
      <c r="R59" s="80">
        <f t="shared" si="2"/>
        <v>135.84</v>
      </c>
      <c r="S59" s="8">
        <f t="shared" si="3"/>
        <v>5.8599999999999994</v>
      </c>
    </row>
    <row r="60" spans="1:19" hidden="1">
      <c r="A60" s="66" t="s">
        <v>134</v>
      </c>
      <c r="B60" s="67" t="s">
        <v>135</v>
      </c>
      <c r="C60" s="67" t="s">
        <v>91</v>
      </c>
      <c r="D60" s="68">
        <v>14.25</v>
      </c>
      <c r="E60" s="68">
        <v>0</v>
      </c>
      <c r="F60" s="68">
        <v>29.14</v>
      </c>
      <c r="G60" s="68">
        <v>29.14</v>
      </c>
      <c r="H60" s="68">
        <v>29.14</v>
      </c>
      <c r="I60" s="69">
        <v>31372914</v>
      </c>
      <c r="J60" s="69">
        <v>0</v>
      </c>
      <c r="K60" s="69">
        <v>17393734</v>
      </c>
      <c r="L60" s="69">
        <v>4709447</v>
      </c>
      <c r="M60" s="69">
        <v>4412938</v>
      </c>
      <c r="N60" s="69">
        <v>57889033</v>
      </c>
      <c r="O60" s="78">
        <v>54.19</v>
      </c>
      <c r="P60" s="78">
        <v>45.81</v>
      </c>
      <c r="Q60" s="78">
        <f t="shared" si="4"/>
        <v>7.62</v>
      </c>
      <c r="R60" s="81">
        <f t="shared" si="2"/>
        <v>204.49</v>
      </c>
      <c r="S60" s="68">
        <f t="shared" si="3"/>
        <v>14.89</v>
      </c>
    </row>
    <row r="61" spans="1:19" hidden="1">
      <c r="A61" s="2" t="s">
        <v>136</v>
      </c>
      <c r="B61" s="5" t="s">
        <v>137</v>
      </c>
      <c r="C61" s="5" t="s">
        <v>20</v>
      </c>
      <c r="D61" s="8">
        <v>13.1</v>
      </c>
      <c r="E61" s="8">
        <v>0</v>
      </c>
      <c r="F61" s="8">
        <v>13.1</v>
      </c>
      <c r="G61" s="8">
        <v>13.1</v>
      </c>
      <c r="H61" s="8">
        <v>13.1</v>
      </c>
      <c r="I61" s="6">
        <v>3761696</v>
      </c>
      <c r="J61" s="6">
        <v>0</v>
      </c>
      <c r="K61" s="6">
        <v>255356</v>
      </c>
      <c r="L61" s="6">
        <v>25523</v>
      </c>
      <c r="M61" s="6">
        <v>98306</v>
      </c>
      <c r="N61" s="6">
        <v>4140881</v>
      </c>
      <c r="O61" s="18">
        <v>90.84</v>
      </c>
      <c r="P61" s="18">
        <v>9.16</v>
      </c>
      <c r="Q61" s="18">
        <f t="shared" si="4"/>
        <v>2.37</v>
      </c>
      <c r="R61" s="80">
        <f t="shared" si="2"/>
        <v>0</v>
      </c>
      <c r="S61" s="8">
        <f t="shared" si="3"/>
        <v>0</v>
      </c>
    </row>
    <row r="62" spans="1:19" hidden="1">
      <c r="A62" s="2" t="s">
        <v>138</v>
      </c>
      <c r="B62" s="5" t="s">
        <v>139</v>
      </c>
      <c r="C62" s="5" t="s">
        <v>23</v>
      </c>
      <c r="D62" s="8">
        <v>21</v>
      </c>
      <c r="E62" s="8">
        <v>0</v>
      </c>
      <c r="F62" s="8">
        <v>21</v>
      </c>
      <c r="G62" s="8">
        <v>21</v>
      </c>
      <c r="H62" s="8">
        <v>21</v>
      </c>
      <c r="I62" s="6">
        <v>2207742</v>
      </c>
      <c r="J62" s="6">
        <v>0</v>
      </c>
      <c r="K62" s="6">
        <v>97661</v>
      </c>
      <c r="L62" s="6">
        <v>34613</v>
      </c>
      <c r="M62" s="6">
        <v>102476</v>
      </c>
      <c r="N62" s="6">
        <v>2442492</v>
      </c>
      <c r="O62" s="18">
        <v>90.39</v>
      </c>
      <c r="P62" s="18">
        <v>9.61</v>
      </c>
      <c r="Q62" s="18">
        <f t="shared" si="4"/>
        <v>4.2</v>
      </c>
      <c r="R62" s="80">
        <f t="shared" si="2"/>
        <v>0</v>
      </c>
      <c r="S62" s="8">
        <f t="shared" si="3"/>
        <v>0</v>
      </c>
    </row>
    <row r="63" spans="1:19" hidden="1">
      <c r="A63" s="2" t="s">
        <v>140</v>
      </c>
      <c r="B63" s="5" t="s">
        <v>141</v>
      </c>
      <c r="C63" s="5" t="s">
        <v>31</v>
      </c>
      <c r="D63" s="8">
        <v>19.989999999999998</v>
      </c>
      <c r="E63" s="8">
        <v>0</v>
      </c>
      <c r="F63" s="8">
        <v>19.989999999999998</v>
      </c>
      <c r="G63" s="8">
        <v>19.989999999999998</v>
      </c>
      <c r="H63" s="8">
        <v>19.989999999999998</v>
      </c>
      <c r="I63" s="6">
        <v>2905449</v>
      </c>
      <c r="J63" s="6">
        <v>0</v>
      </c>
      <c r="K63" s="6">
        <v>40881</v>
      </c>
      <c r="L63" s="6">
        <v>17665</v>
      </c>
      <c r="M63" s="6">
        <v>72058</v>
      </c>
      <c r="N63" s="6">
        <v>3036053</v>
      </c>
      <c r="O63" s="18">
        <v>95.7</v>
      </c>
      <c r="P63" s="18">
        <v>4.3</v>
      </c>
      <c r="Q63" s="18">
        <f t="shared" si="4"/>
        <v>2.37</v>
      </c>
      <c r="R63" s="80">
        <f t="shared" si="2"/>
        <v>0</v>
      </c>
      <c r="S63" s="8">
        <f t="shared" si="3"/>
        <v>0</v>
      </c>
    </row>
    <row r="64" spans="1:19" hidden="1">
      <c r="A64" s="2" t="s">
        <v>142</v>
      </c>
      <c r="B64" s="5" t="s">
        <v>143</v>
      </c>
      <c r="C64" s="5" t="s">
        <v>23</v>
      </c>
      <c r="D64" s="8">
        <v>17.96</v>
      </c>
      <c r="E64" s="8">
        <v>0</v>
      </c>
      <c r="F64" s="8">
        <v>34.58</v>
      </c>
      <c r="G64" s="8">
        <v>34.58</v>
      </c>
      <c r="H64" s="8">
        <v>34.58</v>
      </c>
      <c r="I64" s="6">
        <v>53794897</v>
      </c>
      <c r="J64" s="6">
        <v>0</v>
      </c>
      <c r="K64" s="6">
        <v>14665488</v>
      </c>
      <c r="L64" s="6">
        <v>8394485</v>
      </c>
      <c r="M64" s="6">
        <v>10507215</v>
      </c>
      <c r="N64" s="6">
        <v>87362085</v>
      </c>
      <c r="O64" s="18">
        <v>61.58</v>
      </c>
      <c r="P64" s="18">
        <v>38.42</v>
      </c>
      <c r="Q64" s="18">
        <f t="shared" si="4"/>
        <v>12.03</v>
      </c>
      <c r="R64" s="80">
        <f t="shared" si="2"/>
        <v>192.54</v>
      </c>
      <c r="S64" s="8">
        <f t="shared" si="3"/>
        <v>16.619999999999997</v>
      </c>
    </row>
    <row r="65" spans="1:19" hidden="1">
      <c r="A65" s="2" t="s">
        <v>144</v>
      </c>
      <c r="B65" s="5" t="s">
        <v>145</v>
      </c>
      <c r="C65" s="5" t="s">
        <v>146</v>
      </c>
      <c r="D65" s="8">
        <v>2.88</v>
      </c>
      <c r="E65" s="8">
        <v>0</v>
      </c>
      <c r="F65" s="8">
        <v>2.88</v>
      </c>
      <c r="G65" s="8">
        <v>2.88</v>
      </c>
      <c r="H65" s="8">
        <v>2.88</v>
      </c>
      <c r="I65" s="6">
        <v>9212109</v>
      </c>
      <c r="J65" s="6">
        <v>0</v>
      </c>
      <c r="K65" s="6">
        <v>77303</v>
      </c>
      <c r="L65" s="6">
        <v>2387</v>
      </c>
      <c r="M65" s="6">
        <v>143873</v>
      </c>
      <c r="N65" s="6">
        <v>9435672</v>
      </c>
      <c r="O65" s="18">
        <v>97.63</v>
      </c>
      <c r="P65" s="18">
        <v>2.37</v>
      </c>
      <c r="Q65" s="18">
        <f t="shared" si="4"/>
        <v>1.52</v>
      </c>
      <c r="R65" s="80">
        <f t="shared" si="2"/>
        <v>0</v>
      </c>
      <c r="S65" s="8">
        <f t="shared" si="3"/>
        <v>0</v>
      </c>
    </row>
    <row r="66" spans="1:19" hidden="1">
      <c r="A66" s="2" t="s">
        <v>147</v>
      </c>
      <c r="B66" s="5" t="s">
        <v>148</v>
      </c>
      <c r="C66" s="5" t="s">
        <v>20</v>
      </c>
      <c r="D66" s="8">
        <v>15.98</v>
      </c>
      <c r="E66" s="8">
        <v>0</v>
      </c>
      <c r="F66" s="8">
        <v>15.98</v>
      </c>
      <c r="G66" s="8">
        <v>15.98</v>
      </c>
      <c r="H66" s="8">
        <v>15.98</v>
      </c>
      <c r="I66" s="6">
        <v>1840795</v>
      </c>
      <c r="J66" s="6">
        <v>0</v>
      </c>
      <c r="K66" s="6">
        <v>14044</v>
      </c>
      <c r="L66" s="6">
        <v>26493</v>
      </c>
      <c r="M66" s="6">
        <v>42229</v>
      </c>
      <c r="N66" s="6">
        <v>1923561</v>
      </c>
      <c r="O66" s="18">
        <v>95.7</v>
      </c>
      <c r="P66" s="18">
        <v>4.3</v>
      </c>
      <c r="Q66" s="18">
        <f t="shared" si="4"/>
        <v>2.2000000000000002</v>
      </c>
      <c r="R66" s="80">
        <f t="shared" si="2"/>
        <v>0</v>
      </c>
      <c r="S66" s="8">
        <f t="shared" si="3"/>
        <v>0</v>
      </c>
    </row>
    <row r="67" spans="1:19" hidden="1">
      <c r="A67" s="2" t="s">
        <v>149</v>
      </c>
      <c r="B67" s="5" t="s">
        <v>150</v>
      </c>
      <c r="C67" s="5" t="s">
        <v>38</v>
      </c>
      <c r="D67" s="8">
        <v>15.93</v>
      </c>
      <c r="E67" s="8">
        <v>0</v>
      </c>
      <c r="F67" s="8">
        <v>28.2</v>
      </c>
      <c r="G67" s="8">
        <v>28.2</v>
      </c>
      <c r="H67" s="8">
        <v>28.2</v>
      </c>
      <c r="I67" s="6">
        <v>18359196</v>
      </c>
      <c r="J67" s="6">
        <v>0</v>
      </c>
      <c r="K67" s="6">
        <v>2062891</v>
      </c>
      <c r="L67" s="6">
        <v>2101192</v>
      </c>
      <c r="M67" s="6">
        <v>3654443</v>
      </c>
      <c r="N67" s="6">
        <v>26177722</v>
      </c>
      <c r="O67" s="18">
        <v>70.13</v>
      </c>
      <c r="P67" s="18">
        <v>29.87</v>
      </c>
      <c r="Q67" s="18">
        <f t="shared" si="4"/>
        <v>13.96</v>
      </c>
      <c r="R67" s="80">
        <f t="shared" ref="R67:R130" si="5">ROUND(IF(+F67/D67*100=100,0, F67/D67*100),2)</f>
        <v>177.02</v>
      </c>
      <c r="S67" s="8">
        <f t="shared" ref="S67:S130" si="6">+F67-D67</f>
        <v>12.27</v>
      </c>
    </row>
    <row r="68" spans="1:19" hidden="1">
      <c r="A68" s="2" t="s">
        <v>151</v>
      </c>
      <c r="B68" s="5" t="s">
        <v>152</v>
      </c>
      <c r="C68" s="5" t="s">
        <v>54</v>
      </c>
      <c r="D68" s="8">
        <v>12.9</v>
      </c>
      <c r="E68" s="8">
        <v>0</v>
      </c>
      <c r="F68" s="8">
        <v>12.9</v>
      </c>
      <c r="G68" s="8">
        <v>12.9</v>
      </c>
      <c r="H68" s="8">
        <v>12.9</v>
      </c>
      <c r="I68" s="6">
        <v>36014907</v>
      </c>
      <c r="J68" s="6">
        <v>0</v>
      </c>
      <c r="K68" s="6">
        <v>2357841</v>
      </c>
      <c r="L68" s="6">
        <v>21290</v>
      </c>
      <c r="M68" s="6">
        <v>348737</v>
      </c>
      <c r="N68" s="6">
        <v>38742775</v>
      </c>
      <c r="O68" s="18">
        <v>92.96</v>
      </c>
      <c r="P68" s="18">
        <v>7.04</v>
      </c>
      <c r="Q68" s="18">
        <f t="shared" ref="Q68:Q131" si="7">ROUND(+M68/N68*100,2)</f>
        <v>0.9</v>
      </c>
      <c r="R68" s="80">
        <f t="shared" si="5"/>
        <v>0</v>
      </c>
      <c r="S68" s="8">
        <f t="shared" si="6"/>
        <v>0</v>
      </c>
    </row>
    <row r="69" spans="1:19" hidden="1">
      <c r="A69" s="2" t="s">
        <v>153</v>
      </c>
      <c r="B69" s="5" t="s">
        <v>154</v>
      </c>
      <c r="C69" s="5" t="s">
        <v>43</v>
      </c>
      <c r="D69" s="8">
        <v>20.57</v>
      </c>
      <c r="E69" s="8">
        <v>0</v>
      </c>
      <c r="F69" s="8">
        <v>20.57</v>
      </c>
      <c r="G69" s="8">
        <v>20.57</v>
      </c>
      <c r="H69" s="8">
        <v>20.57</v>
      </c>
      <c r="I69" s="6">
        <v>2966666</v>
      </c>
      <c r="J69" s="6">
        <v>0</v>
      </c>
      <c r="K69" s="6">
        <v>101938</v>
      </c>
      <c r="L69" s="6">
        <v>69854</v>
      </c>
      <c r="M69" s="6">
        <v>396913</v>
      </c>
      <c r="N69" s="6">
        <v>3535371</v>
      </c>
      <c r="O69" s="18">
        <v>83.91</v>
      </c>
      <c r="P69" s="18">
        <v>16.09</v>
      </c>
      <c r="Q69" s="18">
        <f t="shared" si="7"/>
        <v>11.23</v>
      </c>
      <c r="R69" s="80">
        <f t="shared" si="5"/>
        <v>0</v>
      </c>
      <c r="S69" s="8">
        <f t="shared" si="6"/>
        <v>0</v>
      </c>
    </row>
    <row r="70" spans="1:19" hidden="1">
      <c r="A70" s="76" t="s">
        <v>155</v>
      </c>
      <c r="B70" s="26" t="s">
        <v>740</v>
      </c>
      <c r="C70" s="26" t="s">
        <v>14</v>
      </c>
      <c r="D70" s="77">
        <v>14.19</v>
      </c>
      <c r="E70" s="77">
        <v>0</v>
      </c>
      <c r="F70" s="77">
        <v>14.19</v>
      </c>
      <c r="G70" s="77">
        <v>14.19</v>
      </c>
      <c r="H70" s="77">
        <v>14.19</v>
      </c>
      <c r="I70" s="27">
        <v>83862477</v>
      </c>
      <c r="J70" s="27">
        <v>0</v>
      </c>
      <c r="K70" s="27">
        <v>6363016</v>
      </c>
      <c r="L70" s="27">
        <v>375177</v>
      </c>
      <c r="M70" s="27">
        <v>690918</v>
      </c>
      <c r="N70" s="27">
        <v>91291588</v>
      </c>
      <c r="O70" s="28">
        <v>91.86</v>
      </c>
      <c r="P70" s="28">
        <v>8.14</v>
      </c>
      <c r="Q70" s="28">
        <f t="shared" si="7"/>
        <v>0.76</v>
      </c>
      <c r="R70" s="82">
        <f t="shared" si="5"/>
        <v>0</v>
      </c>
      <c r="S70" s="77">
        <f t="shared" si="6"/>
        <v>0</v>
      </c>
    </row>
    <row r="71" spans="1:19" hidden="1">
      <c r="A71" s="2" t="s">
        <v>157</v>
      </c>
      <c r="B71" s="5" t="s">
        <v>158</v>
      </c>
      <c r="C71" s="5" t="s">
        <v>43</v>
      </c>
      <c r="D71" s="8">
        <v>18.649999999999999</v>
      </c>
      <c r="E71" s="8">
        <v>0</v>
      </c>
      <c r="F71" s="8">
        <v>18.649999999999999</v>
      </c>
      <c r="G71" s="8">
        <v>18.649999999999999</v>
      </c>
      <c r="H71" s="8">
        <v>18.649999999999999</v>
      </c>
      <c r="I71" s="6">
        <v>4337586</v>
      </c>
      <c r="J71" s="6">
        <v>0</v>
      </c>
      <c r="K71" s="6">
        <v>111280</v>
      </c>
      <c r="L71" s="6">
        <v>208716</v>
      </c>
      <c r="M71" s="6">
        <v>258498</v>
      </c>
      <c r="N71" s="6">
        <v>4916080</v>
      </c>
      <c r="O71" s="18">
        <v>88.23</v>
      </c>
      <c r="P71" s="18">
        <v>11.77</v>
      </c>
      <c r="Q71" s="18">
        <f t="shared" si="7"/>
        <v>5.26</v>
      </c>
      <c r="R71" s="80">
        <f t="shared" si="5"/>
        <v>0</v>
      </c>
      <c r="S71" s="8">
        <f t="shared" si="6"/>
        <v>0</v>
      </c>
    </row>
    <row r="72" spans="1:19" hidden="1">
      <c r="A72" s="2" t="s">
        <v>159</v>
      </c>
      <c r="B72" s="5" t="s">
        <v>160</v>
      </c>
      <c r="C72" s="5" t="s">
        <v>31</v>
      </c>
      <c r="D72" s="8">
        <v>14.44</v>
      </c>
      <c r="E72" s="8">
        <v>0</v>
      </c>
      <c r="F72" s="8">
        <v>14.44</v>
      </c>
      <c r="G72" s="8">
        <v>14.44</v>
      </c>
      <c r="H72" s="8">
        <v>14.44</v>
      </c>
      <c r="I72" s="6">
        <v>1642154</v>
      </c>
      <c r="J72" s="6">
        <v>0</v>
      </c>
      <c r="K72" s="6">
        <v>134281</v>
      </c>
      <c r="L72" s="6">
        <v>21542</v>
      </c>
      <c r="M72" s="6">
        <v>59653</v>
      </c>
      <c r="N72" s="6">
        <v>1857630</v>
      </c>
      <c r="O72" s="18">
        <v>88.4</v>
      </c>
      <c r="P72" s="18">
        <v>11.6</v>
      </c>
      <c r="Q72" s="18">
        <f t="shared" si="7"/>
        <v>3.21</v>
      </c>
      <c r="R72" s="80">
        <f t="shared" si="5"/>
        <v>0</v>
      </c>
      <c r="S72" s="8">
        <f t="shared" si="6"/>
        <v>0</v>
      </c>
    </row>
    <row r="73" spans="1:19" hidden="1">
      <c r="A73" s="2" t="s">
        <v>161</v>
      </c>
      <c r="B73" s="5" t="s">
        <v>162</v>
      </c>
      <c r="C73" s="5" t="s">
        <v>20</v>
      </c>
      <c r="D73" s="8">
        <v>19.48</v>
      </c>
      <c r="E73" s="8">
        <v>0</v>
      </c>
      <c r="F73" s="8">
        <v>19.48</v>
      </c>
      <c r="G73" s="8">
        <v>19.48</v>
      </c>
      <c r="H73" s="8">
        <v>19.48</v>
      </c>
      <c r="I73" s="6">
        <v>10053804</v>
      </c>
      <c r="J73" s="6">
        <v>0</v>
      </c>
      <c r="K73" s="6">
        <v>538710</v>
      </c>
      <c r="L73" s="6">
        <v>904527</v>
      </c>
      <c r="M73" s="6">
        <v>427135</v>
      </c>
      <c r="N73" s="6">
        <v>11924176</v>
      </c>
      <c r="O73" s="18">
        <v>84.31</v>
      </c>
      <c r="P73" s="18">
        <v>15.69</v>
      </c>
      <c r="Q73" s="18">
        <f t="shared" si="7"/>
        <v>3.58</v>
      </c>
      <c r="R73" s="80">
        <f t="shared" si="5"/>
        <v>0</v>
      </c>
      <c r="S73" s="8">
        <f t="shared" si="6"/>
        <v>0</v>
      </c>
    </row>
    <row r="74" spans="1:19" hidden="1">
      <c r="A74" s="2" t="s">
        <v>163</v>
      </c>
      <c r="B74" s="5" t="s">
        <v>164</v>
      </c>
      <c r="C74" s="5" t="s">
        <v>28</v>
      </c>
      <c r="D74" s="8">
        <v>13.28</v>
      </c>
      <c r="E74" s="8">
        <v>0</v>
      </c>
      <c r="F74" s="8">
        <v>21.19</v>
      </c>
      <c r="G74" s="8">
        <v>21.19</v>
      </c>
      <c r="H74" s="8">
        <v>21.19</v>
      </c>
      <c r="I74" s="6">
        <v>52502480</v>
      </c>
      <c r="J74" s="6">
        <v>0</v>
      </c>
      <c r="K74" s="6">
        <v>18673057</v>
      </c>
      <c r="L74" s="6">
        <v>4853339</v>
      </c>
      <c r="M74" s="6">
        <v>2125534</v>
      </c>
      <c r="N74" s="6">
        <v>78154410</v>
      </c>
      <c r="O74" s="18">
        <v>67.180000000000007</v>
      </c>
      <c r="P74" s="18">
        <v>32.82</v>
      </c>
      <c r="Q74" s="18">
        <f t="shared" si="7"/>
        <v>2.72</v>
      </c>
      <c r="R74" s="80">
        <f t="shared" si="5"/>
        <v>159.56</v>
      </c>
      <c r="S74" s="8">
        <f t="shared" si="6"/>
        <v>7.9100000000000019</v>
      </c>
    </row>
    <row r="75" spans="1:19" hidden="1">
      <c r="A75" s="2" t="s">
        <v>165</v>
      </c>
      <c r="B75" s="5" t="s">
        <v>166</v>
      </c>
      <c r="C75" s="5" t="s">
        <v>17</v>
      </c>
      <c r="D75" s="8">
        <v>9.93</v>
      </c>
      <c r="E75" s="8">
        <v>0</v>
      </c>
      <c r="F75" s="8">
        <v>16.13</v>
      </c>
      <c r="G75" s="8">
        <v>16.13</v>
      </c>
      <c r="H75" s="8">
        <v>16.059999999999999</v>
      </c>
      <c r="I75" s="6">
        <v>48285054</v>
      </c>
      <c r="J75" s="6">
        <v>0</v>
      </c>
      <c r="K75" s="6">
        <v>10507283</v>
      </c>
      <c r="L75" s="6">
        <v>1266883</v>
      </c>
      <c r="M75" s="6">
        <v>3324086</v>
      </c>
      <c r="N75" s="6">
        <v>63383306</v>
      </c>
      <c r="O75" s="18">
        <v>76.180000000000007</v>
      </c>
      <c r="P75" s="18">
        <v>23.82</v>
      </c>
      <c r="Q75" s="18">
        <f t="shared" si="7"/>
        <v>5.24</v>
      </c>
      <c r="R75" s="80">
        <f t="shared" si="5"/>
        <v>162.44</v>
      </c>
      <c r="S75" s="8">
        <f t="shared" si="6"/>
        <v>6.1999999999999993</v>
      </c>
    </row>
    <row r="76" spans="1:19" hidden="1">
      <c r="A76" s="2" t="s">
        <v>167</v>
      </c>
      <c r="B76" s="5" t="s">
        <v>168</v>
      </c>
      <c r="C76" s="5" t="s">
        <v>54</v>
      </c>
      <c r="D76" s="8">
        <v>14.15</v>
      </c>
      <c r="E76" s="8">
        <v>0</v>
      </c>
      <c r="F76" s="8">
        <v>29.79</v>
      </c>
      <c r="G76" s="8">
        <v>29.79</v>
      </c>
      <c r="H76" s="8">
        <v>29.79</v>
      </c>
      <c r="I76" s="6">
        <v>58766860</v>
      </c>
      <c r="J76" s="6">
        <v>0</v>
      </c>
      <c r="K76" s="6">
        <v>22246633</v>
      </c>
      <c r="L76" s="6">
        <v>1257263</v>
      </c>
      <c r="M76" s="6">
        <v>4331720</v>
      </c>
      <c r="N76" s="6">
        <v>86602476</v>
      </c>
      <c r="O76" s="18">
        <v>67.86</v>
      </c>
      <c r="P76" s="18">
        <v>32.14</v>
      </c>
      <c r="Q76" s="18">
        <f t="shared" si="7"/>
        <v>5</v>
      </c>
      <c r="R76" s="80">
        <f t="shared" si="5"/>
        <v>210.53</v>
      </c>
      <c r="S76" s="8">
        <f t="shared" si="6"/>
        <v>15.639999999999999</v>
      </c>
    </row>
    <row r="77" spans="1:19" hidden="1">
      <c r="A77" s="2" t="s">
        <v>169</v>
      </c>
      <c r="B77" s="5" t="s">
        <v>170</v>
      </c>
      <c r="C77" s="5" t="s">
        <v>43</v>
      </c>
      <c r="D77" s="8">
        <v>15.91</v>
      </c>
      <c r="E77" s="8">
        <v>0</v>
      </c>
      <c r="F77" s="8">
        <v>15.91</v>
      </c>
      <c r="G77" s="8">
        <v>15.91</v>
      </c>
      <c r="H77" s="8">
        <v>15.91</v>
      </c>
      <c r="I77" s="6">
        <v>8527672</v>
      </c>
      <c r="J77" s="6">
        <v>0</v>
      </c>
      <c r="K77" s="6">
        <v>1032653</v>
      </c>
      <c r="L77" s="6">
        <v>1213582</v>
      </c>
      <c r="M77" s="6">
        <v>612610</v>
      </c>
      <c r="N77" s="6">
        <v>11386517</v>
      </c>
      <c r="O77" s="18">
        <v>74.89</v>
      </c>
      <c r="P77" s="18">
        <v>25.11</v>
      </c>
      <c r="Q77" s="18">
        <f t="shared" si="7"/>
        <v>5.38</v>
      </c>
      <c r="R77" s="80">
        <f t="shared" si="5"/>
        <v>0</v>
      </c>
      <c r="S77" s="8">
        <f t="shared" si="6"/>
        <v>0</v>
      </c>
    </row>
    <row r="78" spans="1:19" hidden="1">
      <c r="A78" s="2" t="s">
        <v>171</v>
      </c>
      <c r="B78" s="5" t="s">
        <v>172</v>
      </c>
      <c r="C78" s="5" t="s">
        <v>59</v>
      </c>
      <c r="D78" s="8">
        <v>6.17</v>
      </c>
      <c r="E78" s="8">
        <v>6.17</v>
      </c>
      <c r="F78" s="8">
        <v>6.17</v>
      </c>
      <c r="G78" s="8">
        <v>6.17</v>
      </c>
      <c r="H78" s="8">
        <v>6.17</v>
      </c>
      <c r="I78" s="6">
        <v>40446113</v>
      </c>
      <c r="J78" s="6">
        <v>4316</v>
      </c>
      <c r="K78" s="6">
        <v>2322782</v>
      </c>
      <c r="L78" s="6">
        <v>253140</v>
      </c>
      <c r="M78" s="6">
        <v>681929</v>
      </c>
      <c r="N78" s="6">
        <v>43708280</v>
      </c>
      <c r="O78" s="18">
        <v>92.55</v>
      </c>
      <c r="P78" s="18">
        <v>7.45</v>
      </c>
      <c r="Q78" s="18">
        <f t="shared" si="7"/>
        <v>1.56</v>
      </c>
      <c r="R78" s="80">
        <f t="shared" si="5"/>
        <v>0</v>
      </c>
      <c r="S78" s="8">
        <f t="shared" si="6"/>
        <v>0</v>
      </c>
    </row>
    <row r="79" spans="1:19" hidden="1">
      <c r="A79" s="2" t="s">
        <v>173</v>
      </c>
      <c r="B79" s="5" t="s">
        <v>174</v>
      </c>
      <c r="C79" s="5" t="s">
        <v>17</v>
      </c>
      <c r="D79" s="8">
        <v>14.99</v>
      </c>
      <c r="E79" s="8">
        <v>0</v>
      </c>
      <c r="F79" s="8">
        <v>27.52</v>
      </c>
      <c r="G79" s="8">
        <v>27.52</v>
      </c>
      <c r="H79" s="8">
        <v>27.52</v>
      </c>
      <c r="I79" s="6">
        <v>13732844</v>
      </c>
      <c r="J79" s="6">
        <v>0</v>
      </c>
      <c r="K79" s="6">
        <v>875584</v>
      </c>
      <c r="L79" s="6">
        <v>867811</v>
      </c>
      <c r="M79" s="6">
        <v>2178554</v>
      </c>
      <c r="N79" s="6">
        <v>17654793</v>
      </c>
      <c r="O79" s="18">
        <v>77.790000000000006</v>
      </c>
      <c r="P79" s="18">
        <v>22.21</v>
      </c>
      <c r="Q79" s="18">
        <f t="shared" si="7"/>
        <v>12.34</v>
      </c>
      <c r="R79" s="80">
        <f t="shared" si="5"/>
        <v>183.59</v>
      </c>
      <c r="S79" s="8">
        <f t="shared" si="6"/>
        <v>12.53</v>
      </c>
    </row>
    <row r="80" spans="1:19" hidden="1">
      <c r="A80" s="2" t="s">
        <v>175</v>
      </c>
      <c r="B80" s="5" t="s">
        <v>176</v>
      </c>
      <c r="C80" s="5" t="s">
        <v>38</v>
      </c>
      <c r="D80" s="8">
        <v>17.5</v>
      </c>
      <c r="E80" s="8">
        <v>0</v>
      </c>
      <c r="F80" s="8">
        <v>17.5</v>
      </c>
      <c r="G80" s="8">
        <v>17.5</v>
      </c>
      <c r="H80" s="8">
        <v>17.5</v>
      </c>
      <c r="I80" s="6">
        <v>16797659</v>
      </c>
      <c r="J80" s="6">
        <v>0</v>
      </c>
      <c r="K80" s="6">
        <v>358053</v>
      </c>
      <c r="L80" s="6">
        <v>306241</v>
      </c>
      <c r="M80" s="6">
        <v>389312</v>
      </c>
      <c r="N80" s="6">
        <v>17851265</v>
      </c>
      <c r="O80" s="18">
        <v>94.1</v>
      </c>
      <c r="P80" s="18">
        <v>5.9</v>
      </c>
      <c r="Q80" s="18">
        <f t="shared" si="7"/>
        <v>2.1800000000000002</v>
      </c>
      <c r="R80" s="80">
        <f t="shared" si="5"/>
        <v>0</v>
      </c>
      <c r="S80" s="8">
        <f t="shared" si="6"/>
        <v>0</v>
      </c>
    </row>
    <row r="81" spans="1:19" hidden="1">
      <c r="A81" s="2" t="s">
        <v>177</v>
      </c>
      <c r="B81" s="5" t="s">
        <v>178</v>
      </c>
      <c r="C81" s="5" t="s">
        <v>54</v>
      </c>
      <c r="D81" s="8">
        <v>12.93</v>
      </c>
      <c r="E81" s="8">
        <v>0</v>
      </c>
      <c r="F81" s="8">
        <v>12.93</v>
      </c>
      <c r="G81" s="8">
        <v>12.93</v>
      </c>
      <c r="H81" s="8">
        <v>12.93</v>
      </c>
      <c r="I81" s="6">
        <v>33426018</v>
      </c>
      <c r="J81" s="6">
        <v>0</v>
      </c>
      <c r="K81" s="6">
        <v>270803</v>
      </c>
      <c r="L81" s="6">
        <v>93788</v>
      </c>
      <c r="M81" s="6">
        <v>605985</v>
      </c>
      <c r="N81" s="6">
        <v>34396594</v>
      </c>
      <c r="O81" s="18">
        <v>97.18</v>
      </c>
      <c r="P81" s="18">
        <v>2.82</v>
      </c>
      <c r="Q81" s="18">
        <f t="shared" si="7"/>
        <v>1.76</v>
      </c>
      <c r="R81" s="80">
        <f t="shared" si="5"/>
        <v>0</v>
      </c>
      <c r="S81" s="8">
        <f t="shared" si="6"/>
        <v>0</v>
      </c>
    </row>
    <row r="82" spans="1:19" hidden="1">
      <c r="A82" s="2" t="s">
        <v>179</v>
      </c>
      <c r="B82" s="5" t="s">
        <v>180</v>
      </c>
      <c r="C82" s="5" t="s">
        <v>14</v>
      </c>
      <c r="D82" s="8">
        <v>13.75</v>
      </c>
      <c r="E82" s="8">
        <v>0</v>
      </c>
      <c r="F82" s="8">
        <v>13.75</v>
      </c>
      <c r="G82" s="8">
        <v>13.75</v>
      </c>
      <c r="H82" s="8">
        <v>13.75</v>
      </c>
      <c r="I82" s="6">
        <v>45519912</v>
      </c>
      <c r="J82" s="6">
        <v>0</v>
      </c>
      <c r="K82" s="6">
        <v>2508088</v>
      </c>
      <c r="L82" s="6">
        <v>718713</v>
      </c>
      <c r="M82" s="6">
        <v>1374636</v>
      </c>
      <c r="N82" s="6">
        <v>50121349</v>
      </c>
      <c r="O82" s="18">
        <v>90.82</v>
      </c>
      <c r="P82" s="18">
        <v>9.18</v>
      </c>
      <c r="Q82" s="18">
        <f t="shared" si="7"/>
        <v>2.74</v>
      </c>
      <c r="R82" s="80">
        <f t="shared" si="5"/>
        <v>0</v>
      </c>
      <c r="S82" s="8">
        <f t="shared" si="6"/>
        <v>0</v>
      </c>
    </row>
    <row r="83" spans="1:19" hidden="1">
      <c r="A83" s="2" t="s">
        <v>181</v>
      </c>
      <c r="B83" s="5" t="s">
        <v>182</v>
      </c>
      <c r="C83" s="5" t="s">
        <v>38</v>
      </c>
      <c r="D83" s="8">
        <v>13.5</v>
      </c>
      <c r="E83" s="8">
        <v>0</v>
      </c>
      <c r="F83" s="8">
        <v>13.5</v>
      </c>
      <c r="G83" s="8">
        <v>13.5</v>
      </c>
      <c r="H83" s="8">
        <v>13.5</v>
      </c>
      <c r="I83" s="6">
        <v>12666444</v>
      </c>
      <c r="J83" s="6">
        <v>0</v>
      </c>
      <c r="K83" s="6">
        <v>460793</v>
      </c>
      <c r="L83" s="6">
        <v>359392</v>
      </c>
      <c r="M83" s="6">
        <v>314566</v>
      </c>
      <c r="N83" s="6">
        <v>13801195</v>
      </c>
      <c r="O83" s="18">
        <v>91.78</v>
      </c>
      <c r="P83" s="18">
        <v>8.2200000000000006</v>
      </c>
      <c r="Q83" s="18">
        <f t="shared" si="7"/>
        <v>2.2799999999999998</v>
      </c>
      <c r="R83" s="80">
        <f t="shared" si="5"/>
        <v>0</v>
      </c>
      <c r="S83" s="8">
        <f t="shared" si="6"/>
        <v>0</v>
      </c>
    </row>
    <row r="84" spans="1:19" hidden="1">
      <c r="A84" s="2" t="s">
        <v>183</v>
      </c>
      <c r="B84" s="5" t="s">
        <v>184</v>
      </c>
      <c r="C84" s="5" t="s">
        <v>14</v>
      </c>
      <c r="D84" s="8">
        <v>17.059999999999999</v>
      </c>
      <c r="E84" s="8">
        <v>0</v>
      </c>
      <c r="F84" s="8">
        <v>17.059999999999999</v>
      </c>
      <c r="G84" s="8">
        <v>17.059999999999999</v>
      </c>
      <c r="H84" s="8">
        <v>17.059999999999999</v>
      </c>
      <c r="I84" s="6">
        <v>9036064</v>
      </c>
      <c r="J84" s="6">
        <v>0</v>
      </c>
      <c r="K84" s="6">
        <v>78994</v>
      </c>
      <c r="L84" s="6">
        <v>53920</v>
      </c>
      <c r="M84" s="6">
        <v>154123</v>
      </c>
      <c r="N84" s="6">
        <v>9323101</v>
      </c>
      <c r="O84" s="18">
        <v>96.92</v>
      </c>
      <c r="P84" s="18">
        <v>3.08</v>
      </c>
      <c r="Q84" s="18">
        <f t="shared" si="7"/>
        <v>1.65</v>
      </c>
      <c r="R84" s="80">
        <f t="shared" si="5"/>
        <v>0</v>
      </c>
      <c r="S84" s="8">
        <f t="shared" si="6"/>
        <v>0</v>
      </c>
    </row>
    <row r="85" spans="1:19">
      <c r="A85" s="2" t="s">
        <v>185</v>
      </c>
      <c r="B85" s="5" t="s">
        <v>186</v>
      </c>
      <c r="C85" s="5" t="s">
        <v>11</v>
      </c>
      <c r="D85" s="8">
        <v>14.68</v>
      </c>
      <c r="E85" s="8">
        <v>0</v>
      </c>
      <c r="F85" s="8">
        <v>14.68</v>
      </c>
      <c r="G85" s="8">
        <v>14.68</v>
      </c>
      <c r="H85" s="8">
        <v>14.68</v>
      </c>
      <c r="I85" s="6">
        <v>60245555</v>
      </c>
      <c r="J85" s="6">
        <v>0</v>
      </c>
      <c r="K85" s="6">
        <v>1438601</v>
      </c>
      <c r="L85" s="6">
        <v>40069</v>
      </c>
      <c r="M85" s="6">
        <v>872544</v>
      </c>
      <c r="N85" s="6">
        <v>62596769</v>
      </c>
      <c r="O85" s="18">
        <v>96.24</v>
      </c>
      <c r="P85" s="101">
        <v>3.76</v>
      </c>
      <c r="Q85" s="18">
        <f t="shared" si="7"/>
        <v>1.39</v>
      </c>
      <c r="R85" s="80">
        <f t="shared" si="5"/>
        <v>0</v>
      </c>
      <c r="S85" s="8">
        <f t="shared" si="6"/>
        <v>0</v>
      </c>
    </row>
    <row r="86" spans="1:19">
      <c r="A86" s="2" t="s">
        <v>187</v>
      </c>
      <c r="B86" s="5" t="s">
        <v>188</v>
      </c>
      <c r="C86" s="5" t="s">
        <v>11</v>
      </c>
      <c r="D86" s="8">
        <v>17.559999999999999</v>
      </c>
      <c r="E86" s="8">
        <v>0</v>
      </c>
      <c r="F86" s="8">
        <v>17.559999999999999</v>
      </c>
      <c r="G86" s="8">
        <v>17.559999999999999</v>
      </c>
      <c r="H86" s="8">
        <v>17.559999999999999</v>
      </c>
      <c r="I86" s="6">
        <v>27026967</v>
      </c>
      <c r="J86" s="6">
        <v>0</v>
      </c>
      <c r="K86" s="6">
        <v>1746262</v>
      </c>
      <c r="L86" s="6">
        <v>887382</v>
      </c>
      <c r="M86" s="6">
        <v>663818</v>
      </c>
      <c r="N86" s="6">
        <v>30324429</v>
      </c>
      <c r="O86" s="18">
        <v>89.13</v>
      </c>
      <c r="P86" s="101">
        <v>10.87</v>
      </c>
      <c r="Q86" s="18">
        <f t="shared" si="7"/>
        <v>2.19</v>
      </c>
      <c r="R86" s="80">
        <f t="shared" si="5"/>
        <v>0</v>
      </c>
      <c r="S86" s="8">
        <f t="shared" si="6"/>
        <v>0</v>
      </c>
    </row>
    <row r="87" spans="1:19" hidden="1">
      <c r="A87" s="2" t="s">
        <v>189</v>
      </c>
      <c r="B87" s="5" t="s">
        <v>190</v>
      </c>
      <c r="C87" s="5" t="s">
        <v>38</v>
      </c>
      <c r="D87" s="8">
        <v>16.47</v>
      </c>
      <c r="E87" s="8">
        <v>0</v>
      </c>
      <c r="F87" s="8">
        <v>16.47</v>
      </c>
      <c r="G87" s="8">
        <v>16.47</v>
      </c>
      <c r="H87" s="8">
        <v>16.47</v>
      </c>
      <c r="I87" s="6">
        <v>3487225</v>
      </c>
      <c r="J87" s="6">
        <v>0</v>
      </c>
      <c r="K87" s="6">
        <v>229108</v>
      </c>
      <c r="L87" s="6">
        <v>50599</v>
      </c>
      <c r="M87" s="6">
        <v>210396</v>
      </c>
      <c r="N87" s="6">
        <v>3977328</v>
      </c>
      <c r="O87" s="18">
        <v>87.68</v>
      </c>
      <c r="P87" s="18">
        <v>12.32</v>
      </c>
      <c r="Q87" s="18">
        <f t="shared" si="7"/>
        <v>5.29</v>
      </c>
      <c r="R87" s="80">
        <f t="shared" si="5"/>
        <v>0</v>
      </c>
      <c r="S87" s="8">
        <f t="shared" si="6"/>
        <v>0</v>
      </c>
    </row>
    <row r="88" spans="1:19" hidden="1">
      <c r="A88" s="2" t="s">
        <v>191</v>
      </c>
      <c r="B88" s="5" t="s">
        <v>192</v>
      </c>
      <c r="C88" s="5" t="s">
        <v>23</v>
      </c>
      <c r="D88" s="8">
        <v>20.55</v>
      </c>
      <c r="E88" s="8">
        <v>0</v>
      </c>
      <c r="F88" s="8">
        <v>20.55</v>
      </c>
      <c r="G88" s="8">
        <v>20.55</v>
      </c>
      <c r="H88" s="8">
        <v>20.55</v>
      </c>
      <c r="I88" s="6">
        <v>33520807</v>
      </c>
      <c r="J88" s="6">
        <v>0</v>
      </c>
      <c r="K88" s="6">
        <v>3856748</v>
      </c>
      <c r="L88" s="6">
        <v>2169609</v>
      </c>
      <c r="M88" s="6">
        <v>1449827</v>
      </c>
      <c r="N88" s="6">
        <v>40996991</v>
      </c>
      <c r="O88" s="18">
        <v>81.760000000000005</v>
      </c>
      <c r="P88" s="18">
        <v>18.239999999999998</v>
      </c>
      <c r="Q88" s="18">
        <f t="shared" si="7"/>
        <v>3.54</v>
      </c>
      <c r="R88" s="80">
        <f t="shared" si="5"/>
        <v>0</v>
      </c>
      <c r="S88" s="8">
        <f t="shared" si="6"/>
        <v>0</v>
      </c>
    </row>
    <row r="89" spans="1:19" hidden="1">
      <c r="A89" s="2" t="s">
        <v>193</v>
      </c>
      <c r="B89" s="5" t="s">
        <v>194</v>
      </c>
      <c r="C89" s="5" t="s">
        <v>59</v>
      </c>
      <c r="D89" s="8">
        <v>8.25</v>
      </c>
      <c r="E89" s="8">
        <v>0</v>
      </c>
      <c r="F89" s="8">
        <v>8.25</v>
      </c>
      <c r="G89" s="8">
        <v>8.25</v>
      </c>
      <c r="H89" s="8">
        <v>8.25</v>
      </c>
      <c r="I89" s="6">
        <v>23356376</v>
      </c>
      <c r="J89" s="6">
        <v>0</v>
      </c>
      <c r="K89" s="6">
        <v>649010</v>
      </c>
      <c r="L89" s="6">
        <v>78516</v>
      </c>
      <c r="M89" s="6">
        <v>226086</v>
      </c>
      <c r="N89" s="6">
        <v>24309988</v>
      </c>
      <c r="O89" s="18">
        <v>96.08</v>
      </c>
      <c r="P89" s="18">
        <v>3.92</v>
      </c>
      <c r="Q89" s="18">
        <f t="shared" si="7"/>
        <v>0.93</v>
      </c>
      <c r="R89" s="80">
        <f t="shared" si="5"/>
        <v>0</v>
      </c>
      <c r="S89" s="8">
        <f t="shared" si="6"/>
        <v>0</v>
      </c>
    </row>
    <row r="90" spans="1:19" hidden="1">
      <c r="A90" s="2" t="s">
        <v>195</v>
      </c>
      <c r="B90" s="5" t="s">
        <v>196</v>
      </c>
      <c r="C90" s="5" t="s">
        <v>31</v>
      </c>
      <c r="D90" s="8">
        <v>15.46</v>
      </c>
      <c r="E90" s="8">
        <v>0</v>
      </c>
      <c r="F90" s="8">
        <v>15.46</v>
      </c>
      <c r="G90" s="8">
        <v>15.46</v>
      </c>
      <c r="H90" s="8">
        <v>15.46</v>
      </c>
      <c r="I90" s="6">
        <v>21557343</v>
      </c>
      <c r="J90" s="6">
        <v>0</v>
      </c>
      <c r="K90" s="6">
        <v>1621934</v>
      </c>
      <c r="L90" s="6">
        <v>790038</v>
      </c>
      <c r="M90" s="6">
        <v>775201</v>
      </c>
      <c r="N90" s="6">
        <v>24744516</v>
      </c>
      <c r="O90" s="18">
        <v>87.12</v>
      </c>
      <c r="P90" s="18">
        <v>12.88</v>
      </c>
      <c r="Q90" s="18">
        <f t="shared" si="7"/>
        <v>3.13</v>
      </c>
      <c r="R90" s="80">
        <f t="shared" si="5"/>
        <v>0</v>
      </c>
      <c r="S90" s="8">
        <f t="shared" si="6"/>
        <v>0</v>
      </c>
    </row>
    <row r="91" spans="1:19" hidden="1">
      <c r="A91" s="2" t="s">
        <v>197</v>
      </c>
      <c r="B91" s="5" t="s">
        <v>198</v>
      </c>
      <c r="C91" s="5" t="s">
        <v>17</v>
      </c>
      <c r="D91" s="8">
        <v>15.96</v>
      </c>
      <c r="E91" s="8">
        <v>0</v>
      </c>
      <c r="F91" s="8">
        <v>15.96</v>
      </c>
      <c r="G91" s="8">
        <v>15.96</v>
      </c>
      <c r="H91" s="8">
        <v>15.96</v>
      </c>
      <c r="I91" s="6">
        <v>49685242</v>
      </c>
      <c r="J91" s="6">
        <v>0</v>
      </c>
      <c r="K91" s="6">
        <v>4027017</v>
      </c>
      <c r="L91" s="6">
        <v>1659189</v>
      </c>
      <c r="M91" s="6">
        <v>1203908</v>
      </c>
      <c r="N91" s="6">
        <v>56575356</v>
      </c>
      <c r="O91" s="18">
        <v>87.82</v>
      </c>
      <c r="P91" s="18">
        <v>12.18</v>
      </c>
      <c r="Q91" s="18">
        <f t="shared" si="7"/>
        <v>2.13</v>
      </c>
      <c r="R91" s="80">
        <f t="shared" si="5"/>
        <v>0</v>
      </c>
      <c r="S91" s="8">
        <f t="shared" si="6"/>
        <v>0</v>
      </c>
    </row>
    <row r="92" spans="1:19" hidden="1">
      <c r="A92" s="2" t="s">
        <v>199</v>
      </c>
      <c r="B92" s="5" t="s">
        <v>200</v>
      </c>
      <c r="C92" s="5" t="s">
        <v>146</v>
      </c>
      <c r="D92" s="8">
        <v>3.87</v>
      </c>
      <c r="E92" s="8">
        <v>0</v>
      </c>
      <c r="F92" s="8">
        <v>3.87</v>
      </c>
      <c r="G92" s="8">
        <v>3.87</v>
      </c>
      <c r="H92" s="8">
        <v>3.87</v>
      </c>
      <c r="I92" s="6">
        <v>32226399</v>
      </c>
      <c r="J92" s="6">
        <v>0</v>
      </c>
      <c r="K92" s="6">
        <v>1475247</v>
      </c>
      <c r="L92" s="6">
        <v>25318</v>
      </c>
      <c r="M92" s="6">
        <v>661118</v>
      </c>
      <c r="N92" s="6">
        <v>34388082</v>
      </c>
      <c r="O92" s="18">
        <v>93.71</v>
      </c>
      <c r="P92" s="18">
        <v>6.29</v>
      </c>
      <c r="Q92" s="18">
        <f t="shared" si="7"/>
        <v>1.92</v>
      </c>
      <c r="R92" s="80">
        <f t="shared" si="5"/>
        <v>0</v>
      </c>
      <c r="S92" s="8">
        <f t="shared" si="6"/>
        <v>0</v>
      </c>
    </row>
    <row r="93" spans="1:19" hidden="1">
      <c r="A93" s="2" t="s">
        <v>201</v>
      </c>
      <c r="B93" s="5" t="s">
        <v>202</v>
      </c>
      <c r="C93" s="5" t="s">
        <v>20</v>
      </c>
      <c r="D93" s="8">
        <v>9.57</v>
      </c>
      <c r="E93" s="8">
        <v>0</v>
      </c>
      <c r="F93" s="8">
        <v>9.57</v>
      </c>
      <c r="G93" s="8">
        <v>0</v>
      </c>
      <c r="H93" s="8">
        <v>9.57</v>
      </c>
      <c r="I93" s="6">
        <v>3720547</v>
      </c>
      <c r="J93" s="6">
        <v>0</v>
      </c>
      <c r="K93" s="6">
        <v>143865</v>
      </c>
      <c r="L93" s="6">
        <v>0</v>
      </c>
      <c r="M93" s="6">
        <v>63707</v>
      </c>
      <c r="N93" s="6">
        <v>3928119</v>
      </c>
      <c r="O93" s="18">
        <v>94.72</v>
      </c>
      <c r="P93" s="18">
        <v>5.28</v>
      </c>
      <c r="Q93" s="18">
        <f t="shared" si="7"/>
        <v>1.62</v>
      </c>
      <c r="R93" s="80">
        <f t="shared" si="5"/>
        <v>0</v>
      </c>
      <c r="S93" s="8">
        <f t="shared" si="6"/>
        <v>0</v>
      </c>
    </row>
    <row r="94" spans="1:19" hidden="1">
      <c r="A94" s="2" t="s">
        <v>203</v>
      </c>
      <c r="B94" s="5" t="s">
        <v>204</v>
      </c>
      <c r="C94" s="5" t="s">
        <v>43</v>
      </c>
      <c r="D94" s="8">
        <v>7.35</v>
      </c>
      <c r="E94" s="8">
        <v>7.35</v>
      </c>
      <c r="F94" s="8">
        <v>11.93</v>
      </c>
      <c r="G94" s="8">
        <v>11.93</v>
      </c>
      <c r="H94" s="8">
        <v>11.92</v>
      </c>
      <c r="I94" s="6">
        <v>925044</v>
      </c>
      <c r="J94" s="6">
        <v>3444</v>
      </c>
      <c r="K94" s="6">
        <v>91551</v>
      </c>
      <c r="L94" s="6">
        <v>4714445</v>
      </c>
      <c r="M94" s="6">
        <v>4883357</v>
      </c>
      <c r="N94" s="6">
        <v>10617841</v>
      </c>
      <c r="O94" s="18">
        <v>8.74</v>
      </c>
      <c r="P94" s="18">
        <v>91.26</v>
      </c>
      <c r="Q94" s="18">
        <f t="shared" si="7"/>
        <v>45.99</v>
      </c>
      <c r="R94" s="80">
        <f t="shared" si="5"/>
        <v>162.31</v>
      </c>
      <c r="S94" s="8">
        <f t="shared" si="6"/>
        <v>4.58</v>
      </c>
    </row>
    <row r="95" spans="1:19" hidden="1">
      <c r="A95" s="2" t="s">
        <v>205</v>
      </c>
      <c r="B95" s="5" t="s">
        <v>206</v>
      </c>
      <c r="C95" s="5" t="s">
        <v>28</v>
      </c>
      <c r="D95" s="8">
        <v>15.37</v>
      </c>
      <c r="E95" s="8">
        <v>0</v>
      </c>
      <c r="F95" s="8">
        <v>15.37</v>
      </c>
      <c r="G95" s="8">
        <v>15.37</v>
      </c>
      <c r="H95" s="8">
        <v>15.37</v>
      </c>
      <c r="I95" s="6">
        <v>12102897</v>
      </c>
      <c r="J95" s="6">
        <v>0</v>
      </c>
      <c r="K95" s="6">
        <v>817323</v>
      </c>
      <c r="L95" s="6">
        <v>220151</v>
      </c>
      <c r="M95" s="6">
        <v>168348</v>
      </c>
      <c r="N95" s="6">
        <v>13308719</v>
      </c>
      <c r="O95" s="18">
        <v>90.94</v>
      </c>
      <c r="P95" s="18">
        <v>9.06</v>
      </c>
      <c r="Q95" s="18">
        <f t="shared" si="7"/>
        <v>1.26</v>
      </c>
      <c r="R95" s="80">
        <f t="shared" si="5"/>
        <v>0</v>
      </c>
      <c r="S95" s="8">
        <f t="shared" si="6"/>
        <v>0</v>
      </c>
    </row>
    <row r="96" spans="1:19" hidden="1">
      <c r="A96" s="66" t="s">
        <v>207</v>
      </c>
      <c r="B96" s="67" t="s">
        <v>208</v>
      </c>
      <c r="C96" s="67" t="s">
        <v>14</v>
      </c>
      <c r="D96" s="68">
        <v>12.38</v>
      </c>
      <c r="E96" s="68">
        <v>0</v>
      </c>
      <c r="F96" s="68">
        <v>35.270000000000003</v>
      </c>
      <c r="G96" s="68">
        <v>35.270000000000003</v>
      </c>
      <c r="H96" s="68">
        <v>35.270000000000003</v>
      </c>
      <c r="I96" s="69">
        <v>44204534</v>
      </c>
      <c r="J96" s="69">
        <v>0</v>
      </c>
      <c r="K96" s="69">
        <v>45424136</v>
      </c>
      <c r="L96" s="69">
        <v>27979933</v>
      </c>
      <c r="M96" s="69">
        <v>14958920</v>
      </c>
      <c r="N96" s="69">
        <v>132567523</v>
      </c>
      <c r="O96" s="78">
        <v>33.340000000000003</v>
      </c>
      <c r="P96" s="78">
        <v>66.66</v>
      </c>
      <c r="Q96" s="78">
        <f t="shared" si="7"/>
        <v>11.28</v>
      </c>
      <c r="R96" s="81">
        <f t="shared" si="5"/>
        <v>284.89</v>
      </c>
      <c r="S96" s="68">
        <f t="shared" si="6"/>
        <v>22.89</v>
      </c>
    </row>
    <row r="97" spans="1:19" hidden="1">
      <c r="A97" s="2" t="s">
        <v>209</v>
      </c>
      <c r="B97" s="5" t="s">
        <v>210</v>
      </c>
      <c r="C97" s="5" t="s">
        <v>17</v>
      </c>
      <c r="D97" s="8">
        <v>11.67</v>
      </c>
      <c r="E97" s="8">
        <v>0</v>
      </c>
      <c r="F97" s="8">
        <v>23.47</v>
      </c>
      <c r="G97" s="8">
        <v>23.47</v>
      </c>
      <c r="H97" s="8">
        <v>23.47</v>
      </c>
      <c r="I97" s="6">
        <v>21256377</v>
      </c>
      <c r="J97" s="6">
        <v>0</v>
      </c>
      <c r="K97" s="6">
        <v>5626931</v>
      </c>
      <c r="L97" s="6">
        <v>678527</v>
      </c>
      <c r="M97" s="6">
        <v>1096659</v>
      </c>
      <c r="N97" s="6">
        <v>28658494</v>
      </c>
      <c r="O97" s="18">
        <v>74.17</v>
      </c>
      <c r="P97" s="18">
        <v>25.83</v>
      </c>
      <c r="Q97" s="18">
        <f t="shared" si="7"/>
        <v>3.83</v>
      </c>
      <c r="R97" s="80">
        <f t="shared" si="5"/>
        <v>201.11</v>
      </c>
      <c r="S97" s="8">
        <f t="shared" si="6"/>
        <v>11.799999999999999</v>
      </c>
    </row>
    <row r="98" spans="1:19" hidden="1">
      <c r="A98" s="2" t="s">
        <v>211</v>
      </c>
      <c r="B98" s="5" t="s">
        <v>212</v>
      </c>
      <c r="C98" s="5" t="s">
        <v>17</v>
      </c>
      <c r="D98" s="8">
        <v>14.58</v>
      </c>
      <c r="E98" s="8">
        <v>0</v>
      </c>
      <c r="F98" s="8">
        <v>31.36</v>
      </c>
      <c r="G98" s="8">
        <v>31.36</v>
      </c>
      <c r="H98" s="8">
        <v>31.36</v>
      </c>
      <c r="I98" s="6">
        <v>63850072</v>
      </c>
      <c r="J98" s="6">
        <v>0</v>
      </c>
      <c r="K98" s="6">
        <v>22153190</v>
      </c>
      <c r="L98" s="6">
        <v>10203029</v>
      </c>
      <c r="M98" s="6">
        <v>5859843</v>
      </c>
      <c r="N98" s="6">
        <v>102066134</v>
      </c>
      <c r="O98" s="18">
        <v>62.56</v>
      </c>
      <c r="P98" s="18">
        <v>37.44</v>
      </c>
      <c r="Q98" s="18">
        <f t="shared" si="7"/>
        <v>5.74</v>
      </c>
      <c r="R98" s="80">
        <f t="shared" si="5"/>
        <v>215.09</v>
      </c>
      <c r="S98" s="8">
        <f t="shared" si="6"/>
        <v>16.78</v>
      </c>
    </row>
    <row r="99" spans="1:19" hidden="1">
      <c r="A99" s="2" t="s">
        <v>213</v>
      </c>
      <c r="B99" s="5" t="s">
        <v>214</v>
      </c>
      <c r="C99" s="5" t="s">
        <v>59</v>
      </c>
      <c r="D99" s="8">
        <v>8.56</v>
      </c>
      <c r="E99" s="8">
        <v>8.56</v>
      </c>
      <c r="F99" s="8">
        <v>8.56</v>
      </c>
      <c r="G99" s="8">
        <v>8.56</v>
      </c>
      <c r="H99" s="8">
        <v>8.56</v>
      </c>
      <c r="I99" s="6">
        <v>94763879</v>
      </c>
      <c r="J99" s="6">
        <v>29246</v>
      </c>
      <c r="K99" s="6">
        <v>5535760</v>
      </c>
      <c r="L99" s="6">
        <v>788682</v>
      </c>
      <c r="M99" s="6">
        <v>2034734</v>
      </c>
      <c r="N99" s="6">
        <v>103152301</v>
      </c>
      <c r="O99" s="18">
        <v>91.9</v>
      </c>
      <c r="P99" s="18">
        <v>8.1</v>
      </c>
      <c r="Q99" s="18">
        <f t="shared" si="7"/>
        <v>1.97</v>
      </c>
      <c r="R99" s="80">
        <f t="shared" si="5"/>
        <v>0</v>
      </c>
      <c r="S99" s="8">
        <f t="shared" si="6"/>
        <v>0</v>
      </c>
    </row>
    <row r="100" spans="1:19" hidden="1">
      <c r="A100" s="2" t="s">
        <v>215</v>
      </c>
      <c r="B100" s="5" t="s">
        <v>216</v>
      </c>
      <c r="C100" s="5" t="s">
        <v>38</v>
      </c>
      <c r="D100" s="8">
        <v>20.49</v>
      </c>
      <c r="E100" s="8">
        <v>0</v>
      </c>
      <c r="F100" s="8">
        <v>22.09</v>
      </c>
      <c r="G100" s="8">
        <v>22.09</v>
      </c>
      <c r="H100" s="8">
        <v>22.09</v>
      </c>
      <c r="I100" s="6">
        <v>41252194</v>
      </c>
      <c r="J100" s="6">
        <v>0</v>
      </c>
      <c r="K100" s="6">
        <v>5915609</v>
      </c>
      <c r="L100" s="6">
        <v>3036131</v>
      </c>
      <c r="M100" s="6">
        <v>3469659</v>
      </c>
      <c r="N100" s="6">
        <v>53673593</v>
      </c>
      <c r="O100" s="18">
        <v>76.86</v>
      </c>
      <c r="P100" s="18">
        <v>23.14</v>
      </c>
      <c r="Q100" s="18">
        <f t="shared" si="7"/>
        <v>6.46</v>
      </c>
      <c r="R100" s="80">
        <f t="shared" si="5"/>
        <v>107.81</v>
      </c>
      <c r="S100" s="8">
        <f t="shared" si="6"/>
        <v>1.6000000000000014</v>
      </c>
    </row>
    <row r="101" spans="1:19" hidden="1">
      <c r="A101" s="2" t="s">
        <v>217</v>
      </c>
      <c r="B101" s="5" t="s">
        <v>218</v>
      </c>
      <c r="C101" s="5" t="s">
        <v>20</v>
      </c>
      <c r="D101" s="8">
        <v>9.7200000000000006</v>
      </c>
      <c r="E101" s="8">
        <v>0</v>
      </c>
      <c r="F101" s="8">
        <v>17.79</v>
      </c>
      <c r="G101" s="8">
        <v>17.79</v>
      </c>
      <c r="H101" s="8">
        <v>17.79</v>
      </c>
      <c r="I101" s="6">
        <v>610452</v>
      </c>
      <c r="J101" s="6">
        <v>0</v>
      </c>
      <c r="K101" s="6">
        <v>25033</v>
      </c>
      <c r="L101" s="6">
        <v>1867683</v>
      </c>
      <c r="M101" s="6">
        <v>164033</v>
      </c>
      <c r="N101" s="6">
        <v>2667201</v>
      </c>
      <c r="O101" s="18">
        <v>22.89</v>
      </c>
      <c r="P101" s="18">
        <v>77.11</v>
      </c>
      <c r="Q101" s="18">
        <f t="shared" si="7"/>
        <v>6.15</v>
      </c>
      <c r="R101" s="80">
        <f t="shared" si="5"/>
        <v>183.02</v>
      </c>
      <c r="S101" s="8">
        <f t="shared" si="6"/>
        <v>8.0699999999999985</v>
      </c>
    </row>
    <row r="102" spans="1:19" hidden="1">
      <c r="A102" s="2" t="s">
        <v>219</v>
      </c>
      <c r="B102" s="5" t="s">
        <v>220</v>
      </c>
      <c r="C102" s="5" t="s">
        <v>54</v>
      </c>
      <c r="D102" s="8">
        <v>14.7</v>
      </c>
      <c r="E102" s="8">
        <v>0</v>
      </c>
      <c r="F102" s="8">
        <v>18.670000000000002</v>
      </c>
      <c r="G102" s="8">
        <v>18.670000000000002</v>
      </c>
      <c r="H102" s="8">
        <v>18.670000000000002</v>
      </c>
      <c r="I102" s="6">
        <v>36793210</v>
      </c>
      <c r="J102" s="6">
        <v>0</v>
      </c>
      <c r="K102" s="6">
        <v>9769689</v>
      </c>
      <c r="L102" s="6">
        <v>1090388</v>
      </c>
      <c r="M102" s="6">
        <v>2297522</v>
      </c>
      <c r="N102" s="6">
        <v>49950809</v>
      </c>
      <c r="O102" s="18">
        <v>73.66</v>
      </c>
      <c r="P102" s="18">
        <v>26.34</v>
      </c>
      <c r="Q102" s="18">
        <f t="shared" si="7"/>
        <v>4.5999999999999996</v>
      </c>
      <c r="R102" s="80">
        <f t="shared" si="5"/>
        <v>127.01</v>
      </c>
      <c r="S102" s="8">
        <f t="shared" si="6"/>
        <v>3.9700000000000024</v>
      </c>
    </row>
    <row r="103" spans="1:19" hidden="1">
      <c r="A103" s="2" t="s">
        <v>221</v>
      </c>
      <c r="B103" s="5" t="s">
        <v>222</v>
      </c>
      <c r="C103" s="5" t="s">
        <v>14</v>
      </c>
      <c r="D103" s="8">
        <v>15.38</v>
      </c>
      <c r="E103" s="8">
        <v>0</v>
      </c>
      <c r="F103" s="8">
        <v>33.61</v>
      </c>
      <c r="G103" s="8">
        <v>33.61</v>
      </c>
      <c r="H103" s="8">
        <v>33.61</v>
      </c>
      <c r="I103" s="6">
        <v>116209834</v>
      </c>
      <c r="J103" s="6">
        <v>0</v>
      </c>
      <c r="K103" s="6">
        <v>54072838</v>
      </c>
      <c r="L103" s="6">
        <v>10499589</v>
      </c>
      <c r="M103" s="6">
        <v>10442077</v>
      </c>
      <c r="N103" s="6">
        <v>191224338</v>
      </c>
      <c r="O103" s="18">
        <v>60.77</v>
      </c>
      <c r="P103" s="18">
        <v>39.229999999999997</v>
      </c>
      <c r="Q103" s="18">
        <f t="shared" si="7"/>
        <v>5.46</v>
      </c>
      <c r="R103" s="80">
        <f t="shared" si="5"/>
        <v>218.53</v>
      </c>
      <c r="S103" s="8">
        <f t="shared" si="6"/>
        <v>18.229999999999997</v>
      </c>
    </row>
    <row r="104" spans="1:19" hidden="1">
      <c r="A104" s="2" t="s">
        <v>223</v>
      </c>
      <c r="B104" s="5" t="s">
        <v>224</v>
      </c>
      <c r="C104" s="5" t="s">
        <v>54</v>
      </c>
      <c r="D104" s="8">
        <v>14.66</v>
      </c>
      <c r="E104" s="8">
        <v>0</v>
      </c>
      <c r="F104" s="8">
        <v>14.66</v>
      </c>
      <c r="G104" s="8">
        <v>14.66</v>
      </c>
      <c r="H104" s="8">
        <v>14.66</v>
      </c>
      <c r="I104" s="6">
        <v>62627945</v>
      </c>
      <c r="J104" s="6">
        <v>0</v>
      </c>
      <c r="K104" s="6">
        <v>5275257</v>
      </c>
      <c r="L104" s="6">
        <v>6816149</v>
      </c>
      <c r="M104" s="6">
        <v>2594275</v>
      </c>
      <c r="N104" s="6">
        <v>77313626</v>
      </c>
      <c r="O104" s="18">
        <v>81.010000000000005</v>
      </c>
      <c r="P104" s="18">
        <v>18.989999999999998</v>
      </c>
      <c r="Q104" s="18">
        <f t="shared" si="7"/>
        <v>3.36</v>
      </c>
      <c r="R104" s="80">
        <f t="shared" si="5"/>
        <v>0</v>
      </c>
      <c r="S104" s="8">
        <f t="shared" si="6"/>
        <v>0</v>
      </c>
    </row>
    <row r="105" spans="1:19" hidden="1">
      <c r="A105" s="2" t="s">
        <v>225</v>
      </c>
      <c r="B105" s="5" t="s">
        <v>226</v>
      </c>
      <c r="C105" s="5" t="s">
        <v>17</v>
      </c>
      <c r="D105" s="8">
        <v>13.15</v>
      </c>
      <c r="E105" s="8">
        <v>0</v>
      </c>
      <c r="F105" s="8">
        <v>21.08</v>
      </c>
      <c r="G105" s="8">
        <v>21.08</v>
      </c>
      <c r="H105" s="8">
        <v>21.08</v>
      </c>
      <c r="I105" s="6">
        <v>14643619</v>
      </c>
      <c r="J105" s="6">
        <v>0</v>
      </c>
      <c r="K105" s="6">
        <v>1423881</v>
      </c>
      <c r="L105" s="6">
        <v>3017091</v>
      </c>
      <c r="M105" s="6">
        <v>1451479</v>
      </c>
      <c r="N105" s="6">
        <v>20536070</v>
      </c>
      <c r="O105" s="18">
        <v>71.31</v>
      </c>
      <c r="P105" s="18">
        <v>28.69</v>
      </c>
      <c r="Q105" s="18">
        <f t="shared" si="7"/>
        <v>7.07</v>
      </c>
      <c r="R105" s="80">
        <f t="shared" si="5"/>
        <v>160.30000000000001</v>
      </c>
      <c r="S105" s="8">
        <f t="shared" si="6"/>
        <v>7.9299999999999979</v>
      </c>
    </row>
    <row r="106" spans="1:19" hidden="1">
      <c r="A106" s="2" t="s">
        <v>227</v>
      </c>
      <c r="B106" s="5" t="s">
        <v>228</v>
      </c>
      <c r="C106" s="5" t="s">
        <v>38</v>
      </c>
      <c r="D106" s="8">
        <v>20.14</v>
      </c>
      <c r="E106" s="8">
        <v>0</v>
      </c>
      <c r="F106" s="8">
        <v>20.14</v>
      </c>
      <c r="G106" s="8">
        <v>20.14</v>
      </c>
      <c r="H106" s="8">
        <v>20.14</v>
      </c>
      <c r="I106" s="6">
        <v>21531783</v>
      </c>
      <c r="J106" s="6">
        <v>0</v>
      </c>
      <c r="K106" s="6">
        <v>2503553</v>
      </c>
      <c r="L106" s="6">
        <v>1275681</v>
      </c>
      <c r="M106" s="6">
        <v>1624175</v>
      </c>
      <c r="N106" s="6">
        <v>26935192</v>
      </c>
      <c r="O106" s="18">
        <v>79.94</v>
      </c>
      <c r="P106" s="18">
        <v>20.059999999999999</v>
      </c>
      <c r="Q106" s="18">
        <f t="shared" si="7"/>
        <v>6.03</v>
      </c>
      <c r="R106" s="80">
        <f t="shared" si="5"/>
        <v>0</v>
      </c>
      <c r="S106" s="8">
        <f t="shared" si="6"/>
        <v>0</v>
      </c>
    </row>
    <row r="107" spans="1:19" hidden="1">
      <c r="A107" s="2" t="s">
        <v>231</v>
      </c>
      <c r="B107" s="5" t="s">
        <v>232</v>
      </c>
      <c r="C107" s="5" t="s">
        <v>28</v>
      </c>
      <c r="D107" s="8">
        <v>15.78</v>
      </c>
      <c r="E107" s="8">
        <v>0</v>
      </c>
      <c r="F107" s="8">
        <v>15.78</v>
      </c>
      <c r="G107" s="8">
        <v>15.78</v>
      </c>
      <c r="H107" s="8">
        <v>15.78</v>
      </c>
      <c r="I107" s="6">
        <v>19070603</v>
      </c>
      <c r="J107" s="6">
        <v>0</v>
      </c>
      <c r="K107" s="6">
        <v>661796</v>
      </c>
      <c r="L107" s="6">
        <v>751450</v>
      </c>
      <c r="M107" s="6">
        <v>333644</v>
      </c>
      <c r="N107" s="6">
        <v>20817493</v>
      </c>
      <c r="O107" s="18">
        <v>91.61</v>
      </c>
      <c r="P107" s="18">
        <v>8.39</v>
      </c>
      <c r="Q107" s="18">
        <f t="shared" si="7"/>
        <v>1.6</v>
      </c>
      <c r="R107" s="80">
        <f t="shared" si="5"/>
        <v>0</v>
      </c>
      <c r="S107" s="8">
        <f t="shared" si="6"/>
        <v>0</v>
      </c>
    </row>
    <row r="108" spans="1:19" hidden="1">
      <c r="A108" s="2" t="s">
        <v>233</v>
      </c>
      <c r="B108" s="5" t="s">
        <v>234</v>
      </c>
      <c r="C108" s="5" t="s">
        <v>43</v>
      </c>
      <c r="D108" s="8">
        <v>17.260000000000002</v>
      </c>
      <c r="E108" s="8">
        <v>0</v>
      </c>
      <c r="F108" s="8">
        <v>17.260000000000002</v>
      </c>
      <c r="G108" s="8">
        <v>17.260000000000002</v>
      </c>
      <c r="H108" s="8">
        <v>17.260000000000002</v>
      </c>
      <c r="I108" s="6">
        <v>2094425</v>
      </c>
      <c r="J108" s="6">
        <v>0</v>
      </c>
      <c r="K108" s="6">
        <v>202379</v>
      </c>
      <c r="L108" s="6">
        <v>285529</v>
      </c>
      <c r="M108" s="6">
        <v>150075</v>
      </c>
      <c r="N108" s="6">
        <v>2732408</v>
      </c>
      <c r="O108" s="18">
        <v>76.650000000000006</v>
      </c>
      <c r="P108" s="18">
        <v>23.35</v>
      </c>
      <c r="Q108" s="18">
        <f t="shared" si="7"/>
        <v>5.49</v>
      </c>
      <c r="R108" s="80">
        <f t="shared" si="5"/>
        <v>0</v>
      </c>
      <c r="S108" s="8">
        <f t="shared" si="6"/>
        <v>0</v>
      </c>
    </row>
    <row r="109" spans="1:19" hidden="1">
      <c r="A109" s="2" t="s">
        <v>235</v>
      </c>
      <c r="B109" s="5" t="s">
        <v>236</v>
      </c>
      <c r="C109" s="5" t="s">
        <v>28</v>
      </c>
      <c r="D109" s="8">
        <v>12.69</v>
      </c>
      <c r="E109" s="8">
        <v>0</v>
      </c>
      <c r="F109" s="8">
        <v>13.11</v>
      </c>
      <c r="G109" s="8">
        <v>13.11</v>
      </c>
      <c r="H109" s="8">
        <v>13.11</v>
      </c>
      <c r="I109" s="6">
        <v>75764226</v>
      </c>
      <c r="J109" s="6">
        <v>0</v>
      </c>
      <c r="K109" s="6">
        <v>4715500</v>
      </c>
      <c r="L109" s="6">
        <v>2210010</v>
      </c>
      <c r="M109" s="6">
        <v>1512991</v>
      </c>
      <c r="N109" s="6">
        <v>84202727</v>
      </c>
      <c r="O109" s="18">
        <v>89.98</v>
      </c>
      <c r="P109" s="18">
        <v>10.02</v>
      </c>
      <c r="Q109" s="18">
        <f t="shared" si="7"/>
        <v>1.8</v>
      </c>
      <c r="R109" s="80">
        <f t="shared" si="5"/>
        <v>103.31</v>
      </c>
      <c r="S109" s="8">
        <f t="shared" si="6"/>
        <v>0.41999999999999993</v>
      </c>
    </row>
    <row r="110" spans="1:19" hidden="1">
      <c r="A110" s="2" t="s">
        <v>237</v>
      </c>
      <c r="B110" s="5" t="s">
        <v>238</v>
      </c>
      <c r="C110" s="5" t="s">
        <v>31</v>
      </c>
      <c r="D110" s="8">
        <v>14.69</v>
      </c>
      <c r="E110" s="8">
        <v>0</v>
      </c>
      <c r="F110" s="8">
        <v>14.69</v>
      </c>
      <c r="G110" s="8">
        <v>14.69</v>
      </c>
      <c r="H110" s="8">
        <v>14.69</v>
      </c>
      <c r="I110" s="6">
        <v>2209418</v>
      </c>
      <c r="J110" s="6">
        <v>0</v>
      </c>
      <c r="K110" s="6">
        <v>48610</v>
      </c>
      <c r="L110" s="6">
        <v>53762</v>
      </c>
      <c r="M110" s="6">
        <v>66646</v>
      </c>
      <c r="N110" s="6">
        <v>2378436</v>
      </c>
      <c r="O110" s="18">
        <v>92.89</v>
      </c>
      <c r="P110" s="18">
        <v>7.11</v>
      </c>
      <c r="Q110" s="18">
        <f t="shared" si="7"/>
        <v>2.8</v>
      </c>
      <c r="R110" s="80">
        <f t="shared" si="5"/>
        <v>0</v>
      </c>
      <c r="S110" s="8">
        <f t="shared" si="6"/>
        <v>0</v>
      </c>
    </row>
    <row r="111" spans="1:19" hidden="1">
      <c r="A111" s="2" t="s">
        <v>239</v>
      </c>
      <c r="B111" s="5" t="s">
        <v>240</v>
      </c>
      <c r="C111" s="5" t="s">
        <v>146</v>
      </c>
      <c r="D111" s="8">
        <v>2.5099999999999998</v>
      </c>
      <c r="E111" s="8">
        <v>0</v>
      </c>
      <c r="F111" s="8">
        <v>2.5099999999999998</v>
      </c>
      <c r="G111" s="8">
        <v>2.5099999999999998</v>
      </c>
      <c r="H111" s="8">
        <v>2.5099999999999998</v>
      </c>
      <c r="I111" s="6">
        <v>560757</v>
      </c>
      <c r="J111" s="6">
        <v>0</v>
      </c>
      <c r="K111" s="6">
        <v>10367</v>
      </c>
      <c r="L111" s="6">
        <v>1438</v>
      </c>
      <c r="M111" s="6">
        <v>2113</v>
      </c>
      <c r="N111" s="6">
        <v>574675</v>
      </c>
      <c r="O111" s="18">
        <v>97.58</v>
      </c>
      <c r="P111" s="18">
        <v>2.42</v>
      </c>
      <c r="Q111" s="18">
        <f t="shared" si="7"/>
        <v>0.37</v>
      </c>
      <c r="R111" s="80">
        <f t="shared" si="5"/>
        <v>0</v>
      </c>
      <c r="S111" s="8">
        <f t="shared" si="6"/>
        <v>0</v>
      </c>
    </row>
    <row r="112" spans="1:19" hidden="1">
      <c r="A112" s="2" t="s">
        <v>241</v>
      </c>
      <c r="B112" s="5" t="s">
        <v>242</v>
      </c>
      <c r="C112" s="5" t="s">
        <v>38</v>
      </c>
      <c r="D112" s="8">
        <v>16.66</v>
      </c>
      <c r="E112" s="8">
        <v>0</v>
      </c>
      <c r="F112" s="8">
        <v>16.66</v>
      </c>
      <c r="G112" s="8">
        <v>16.66</v>
      </c>
      <c r="H112" s="8">
        <v>16.66</v>
      </c>
      <c r="I112" s="6">
        <v>38383482</v>
      </c>
      <c r="J112" s="6">
        <v>0</v>
      </c>
      <c r="K112" s="6">
        <v>1696146</v>
      </c>
      <c r="L112" s="6">
        <v>981086</v>
      </c>
      <c r="M112" s="6">
        <v>1125517</v>
      </c>
      <c r="N112" s="6">
        <v>42186231</v>
      </c>
      <c r="O112" s="18">
        <v>90.99</v>
      </c>
      <c r="P112" s="18">
        <v>9.01</v>
      </c>
      <c r="Q112" s="18">
        <f t="shared" si="7"/>
        <v>2.67</v>
      </c>
      <c r="R112" s="80">
        <f t="shared" si="5"/>
        <v>0</v>
      </c>
      <c r="S112" s="8">
        <f t="shared" si="6"/>
        <v>0</v>
      </c>
    </row>
    <row r="113" spans="1:19" hidden="1">
      <c r="A113" s="2" t="s">
        <v>243</v>
      </c>
      <c r="B113" s="5" t="s">
        <v>244</v>
      </c>
      <c r="C113" s="5" t="s">
        <v>31</v>
      </c>
      <c r="D113" s="8">
        <v>19.36</v>
      </c>
      <c r="E113" s="8">
        <v>0</v>
      </c>
      <c r="F113" s="8">
        <v>19.36</v>
      </c>
      <c r="G113" s="8">
        <v>19.36</v>
      </c>
      <c r="H113" s="8">
        <v>19.36</v>
      </c>
      <c r="I113" s="6">
        <v>11770846</v>
      </c>
      <c r="J113" s="6">
        <v>0</v>
      </c>
      <c r="K113" s="6">
        <v>520931</v>
      </c>
      <c r="L113" s="6">
        <v>121345</v>
      </c>
      <c r="M113" s="6">
        <v>504287</v>
      </c>
      <c r="N113" s="6">
        <v>12917409</v>
      </c>
      <c r="O113" s="18">
        <v>91.12</v>
      </c>
      <c r="P113" s="18">
        <v>8.8800000000000008</v>
      </c>
      <c r="Q113" s="18">
        <f t="shared" si="7"/>
        <v>3.9</v>
      </c>
      <c r="R113" s="80">
        <f t="shared" si="5"/>
        <v>0</v>
      </c>
      <c r="S113" s="8">
        <f t="shared" si="6"/>
        <v>0</v>
      </c>
    </row>
    <row r="114" spans="1:19" hidden="1">
      <c r="A114" s="2" t="s">
        <v>245</v>
      </c>
      <c r="B114" s="5" t="s">
        <v>246</v>
      </c>
      <c r="C114" s="5" t="s">
        <v>23</v>
      </c>
      <c r="D114" s="8">
        <v>15.2</v>
      </c>
      <c r="E114" s="8">
        <v>0</v>
      </c>
      <c r="F114" s="8">
        <v>15.2</v>
      </c>
      <c r="G114" s="8">
        <v>15.2</v>
      </c>
      <c r="H114" s="8">
        <v>15.2</v>
      </c>
      <c r="I114" s="6">
        <v>2494486</v>
      </c>
      <c r="J114" s="6">
        <v>0</v>
      </c>
      <c r="K114" s="6">
        <v>129523</v>
      </c>
      <c r="L114" s="6">
        <v>30950</v>
      </c>
      <c r="M114" s="6">
        <v>344802</v>
      </c>
      <c r="N114" s="6">
        <v>2999761</v>
      </c>
      <c r="O114" s="18">
        <v>83.16</v>
      </c>
      <c r="P114" s="18">
        <v>16.84</v>
      </c>
      <c r="Q114" s="18">
        <f t="shared" si="7"/>
        <v>11.49</v>
      </c>
      <c r="R114" s="80">
        <f t="shared" si="5"/>
        <v>0</v>
      </c>
      <c r="S114" s="8">
        <f t="shared" si="6"/>
        <v>0</v>
      </c>
    </row>
    <row r="115" spans="1:19" hidden="1">
      <c r="A115" s="2" t="s">
        <v>247</v>
      </c>
      <c r="B115" s="5" t="s">
        <v>248</v>
      </c>
      <c r="C115" s="5" t="s">
        <v>20</v>
      </c>
      <c r="D115" s="8">
        <v>15.72</v>
      </c>
      <c r="E115" s="8">
        <v>0</v>
      </c>
      <c r="F115" s="8">
        <v>15.72</v>
      </c>
      <c r="G115" s="8">
        <v>15.72</v>
      </c>
      <c r="H115" s="8">
        <v>15.72</v>
      </c>
      <c r="I115" s="6">
        <v>18261409</v>
      </c>
      <c r="J115" s="6">
        <v>0</v>
      </c>
      <c r="K115" s="6">
        <v>4084653</v>
      </c>
      <c r="L115" s="6">
        <v>208924</v>
      </c>
      <c r="M115" s="6">
        <v>946013</v>
      </c>
      <c r="N115" s="6">
        <v>23500999</v>
      </c>
      <c r="O115" s="18">
        <v>77.7</v>
      </c>
      <c r="P115" s="18">
        <v>22.3</v>
      </c>
      <c r="Q115" s="18">
        <f t="shared" si="7"/>
        <v>4.03</v>
      </c>
      <c r="R115" s="80">
        <f t="shared" si="5"/>
        <v>0</v>
      </c>
      <c r="S115" s="8">
        <f t="shared" si="6"/>
        <v>0</v>
      </c>
    </row>
    <row r="116" spans="1:19" hidden="1">
      <c r="A116" s="2" t="s">
        <v>249</v>
      </c>
      <c r="B116" s="5" t="s">
        <v>250</v>
      </c>
      <c r="C116" s="5" t="s">
        <v>43</v>
      </c>
      <c r="D116" s="8">
        <v>22.36</v>
      </c>
      <c r="E116" s="8">
        <v>0</v>
      </c>
      <c r="F116" s="8">
        <v>22.36</v>
      </c>
      <c r="G116" s="8">
        <v>22.36</v>
      </c>
      <c r="H116" s="8">
        <v>22.36</v>
      </c>
      <c r="I116" s="6">
        <v>24045750</v>
      </c>
      <c r="J116" s="6">
        <v>0</v>
      </c>
      <c r="K116" s="6">
        <v>6103496</v>
      </c>
      <c r="L116" s="6">
        <v>874610</v>
      </c>
      <c r="M116" s="6">
        <v>1999342</v>
      </c>
      <c r="N116" s="6">
        <v>33023198</v>
      </c>
      <c r="O116" s="18">
        <v>72.81</v>
      </c>
      <c r="P116" s="18">
        <v>27.19</v>
      </c>
      <c r="Q116" s="18">
        <f t="shared" si="7"/>
        <v>6.05</v>
      </c>
      <c r="R116" s="80">
        <f t="shared" si="5"/>
        <v>0</v>
      </c>
      <c r="S116" s="8">
        <f t="shared" si="6"/>
        <v>0</v>
      </c>
    </row>
    <row r="117" spans="1:19" hidden="1">
      <c r="A117" s="2" t="s">
        <v>251</v>
      </c>
      <c r="B117" s="5" t="s">
        <v>252</v>
      </c>
      <c r="C117" s="5" t="s">
        <v>14</v>
      </c>
      <c r="D117" s="8">
        <v>18.11</v>
      </c>
      <c r="E117" s="8">
        <v>0</v>
      </c>
      <c r="F117" s="8">
        <v>18.11</v>
      </c>
      <c r="G117" s="8">
        <v>18.11</v>
      </c>
      <c r="H117" s="8">
        <v>18.11</v>
      </c>
      <c r="I117" s="6">
        <v>30459625</v>
      </c>
      <c r="J117" s="6">
        <v>0</v>
      </c>
      <c r="K117" s="6">
        <v>1231207</v>
      </c>
      <c r="L117" s="6">
        <v>253484</v>
      </c>
      <c r="M117" s="6">
        <v>404614</v>
      </c>
      <c r="N117" s="6">
        <v>32348930</v>
      </c>
      <c r="O117" s="18">
        <v>94.16</v>
      </c>
      <c r="P117" s="18">
        <v>5.84</v>
      </c>
      <c r="Q117" s="18">
        <f t="shared" si="7"/>
        <v>1.25</v>
      </c>
      <c r="R117" s="80">
        <f t="shared" si="5"/>
        <v>0</v>
      </c>
      <c r="S117" s="8">
        <f t="shared" si="6"/>
        <v>0</v>
      </c>
    </row>
    <row r="118" spans="1:19" hidden="1">
      <c r="A118" s="2" t="s">
        <v>253</v>
      </c>
      <c r="B118" s="5" t="s">
        <v>254</v>
      </c>
      <c r="C118" s="5" t="s">
        <v>28</v>
      </c>
      <c r="D118" s="8">
        <v>14.35</v>
      </c>
      <c r="E118" s="8">
        <v>0</v>
      </c>
      <c r="F118" s="8">
        <v>14.35</v>
      </c>
      <c r="G118" s="8">
        <v>14.35</v>
      </c>
      <c r="H118" s="8">
        <v>14.35</v>
      </c>
      <c r="I118" s="6">
        <v>13520772</v>
      </c>
      <c r="J118" s="6">
        <v>0</v>
      </c>
      <c r="K118" s="6">
        <v>358549</v>
      </c>
      <c r="L118" s="6">
        <v>321271</v>
      </c>
      <c r="M118" s="6">
        <v>342735</v>
      </c>
      <c r="N118" s="6">
        <v>14543327</v>
      </c>
      <c r="O118" s="18">
        <v>92.97</v>
      </c>
      <c r="P118" s="18">
        <v>7.03</v>
      </c>
      <c r="Q118" s="18">
        <f t="shared" si="7"/>
        <v>2.36</v>
      </c>
      <c r="R118" s="80">
        <f t="shared" si="5"/>
        <v>0</v>
      </c>
      <c r="S118" s="8">
        <f t="shared" si="6"/>
        <v>0</v>
      </c>
    </row>
    <row r="119" spans="1:19" hidden="1">
      <c r="A119" s="2" t="s">
        <v>255</v>
      </c>
      <c r="B119" s="5" t="s">
        <v>256</v>
      </c>
      <c r="C119" s="5" t="s">
        <v>31</v>
      </c>
      <c r="D119" s="8">
        <v>12.36</v>
      </c>
      <c r="E119" s="8">
        <v>0</v>
      </c>
      <c r="F119" s="8">
        <v>12.36</v>
      </c>
      <c r="G119" s="8">
        <v>12.36</v>
      </c>
      <c r="H119" s="8">
        <v>12.36</v>
      </c>
      <c r="I119" s="6">
        <v>7936889</v>
      </c>
      <c r="J119" s="6">
        <v>0</v>
      </c>
      <c r="K119" s="6">
        <v>3507777</v>
      </c>
      <c r="L119" s="6">
        <v>336711</v>
      </c>
      <c r="M119" s="6">
        <v>352325</v>
      </c>
      <c r="N119" s="6">
        <v>12133702</v>
      </c>
      <c r="O119" s="18">
        <v>65.41</v>
      </c>
      <c r="P119" s="18">
        <v>34.590000000000003</v>
      </c>
      <c r="Q119" s="18">
        <f t="shared" si="7"/>
        <v>2.9</v>
      </c>
      <c r="R119" s="80">
        <f t="shared" si="5"/>
        <v>0</v>
      </c>
      <c r="S119" s="8">
        <f t="shared" si="6"/>
        <v>0</v>
      </c>
    </row>
    <row r="120" spans="1:19">
      <c r="A120" s="2" t="s">
        <v>257</v>
      </c>
      <c r="B120" s="5" t="s">
        <v>258</v>
      </c>
      <c r="C120" s="5" t="s">
        <v>11</v>
      </c>
      <c r="D120" s="8">
        <v>17.47</v>
      </c>
      <c r="E120" s="8">
        <v>0</v>
      </c>
      <c r="F120" s="8">
        <v>17.47</v>
      </c>
      <c r="G120" s="8">
        <v>17.47</v>
      </c>
      <c r="H120" s="8">
        <v>17.47</v>
      </c>
      <c r="I120" s="6">
        <v>14938265</v>
      </c>
      <c r="J120" s="6">
        <v>0</v>
      </c>
      <c r="K120" s="6">
        <v>1004160</v>
      </c>
      <c r="L120" s="6">
        <v>279492</v>
      </c>
      <c r="M120" s="6">
        <v>239637</v>
      </c>
      <c r="N120" s="6">
        <v>16461554</v>
      </c>
      <c r="O120" s="18">
        <v>90.75</v>
      </c>
      <c r="P120" s="101">
        <v>9.25</v>
      </c>
      <c r="Q120" s="18">
        <f t="shared" si="7"/>
        <v>1.46</v>
      </c>
      <c r="R120" s="80">
        <f t="shared" si="5"/>
        <v>0</v>
      </c>
      <c r="S120" s="8">
        <f t="shared" si="6"/>
        <v>0</v>
      </c>
    </row>
    <row r="121" spans="1:19" hidden="1">
      <c r="A121" s="2" t="s">
        <v>259</v>
      </c>
      <c r="B121" s="5" t="s">
        <v>260</v>
      </c>
      <c r="C121" s="5" t="s">
        <v>28</v>
      </c>
      <c r="D121" s="8">
        <v>16.48</v>
      </c>
      <c r="E121" s="8">
        <v>0</v>
      </c>
      <c r="F121" s="8">
        <v>16.48</v>
      </c>
      <c r="G121" s="8">
        <v>16.48</v>
      </c>
      <c r="H121" s="8">
        <v>16.48</v>
      </c>
      <c r="I121" s="6">
        <v>26225511</v>
      </c>
      <c r="J121" s="6">
        <v>0</v>
      </c>
      <c r="K121" s="6">
        <v>1054662</v>
      </c>
      <c r="L121" s="6">
        <v>12037</v>
      </c>
      <c r="M121" s="6">
        <v>224725</v>
      </c>
      <c r="N121" s="6">
        <v>27516935</v>
      </c>
      <c r="O121" s="18">
        <v>95.31</v>
      </c>
      <c r="P121" s="18">
        <v>4.6900000000000004</v>
      </c>
      <c r="Q121" s="18">
        <f t="shared" si="7"/>
        <v>0.82</v>
      </c>
      <c r="R121" s="80">
        <f t="shared" si="5"/>
        <v>0</v>
      </c>
      <c r="S121" s="8">
        <f t="shared" si="6"/>
        <v>0</v>
      </c>
    </row>
    <row r="122" spans="1:19" hidden="1">
      <c r="A122" s="2" t="s">
        <v>261</v>
      </c>
      <c r="B122" s="5" t="s">
        <v>262</v>
      </c>
      <c r="C122" s="5" t="s">
        <v>23</v>
      </c>
      <c r="D122" s="8">
        <v>19.690000000000001</v>
      </c>
      <c r="E122" s="8">
        <v>0</v>
      </c>
      <c r="F122" s="8">
        <v>19.690000000000001</v>
      </c>
      <c r="G122" s="8">
        <v>19.690000000000001</v>
      </c>
      <c r="H122" s="8">
        <v>19.690000000000001</v>
      </c>
      <c r="I122" s="6">
        <v>10484071</v>
      </c>
      <c r="J122" s="6">
        <v>0</v>
      </c>
      <c r="K122" s="6">
        <v>656450</v>
      </c>
      <c r="L122" s="6">
        <v>105040</v>
      </c>
      <c r="M122" s="6">
        <v>1048956</v>
      </c>
      <c r="N122" s="6">
        <v>12294517</v>
      </c>
      <c r="O122" s="18">
        <v>85.27</v>
      </c>
      <c r="P122" s="18">
        <v>14.73</v>
      </c>
      <c r="Q122" s="18">
        <f t="shared" si="7"/>
        <v>8.5299999999999994</v>
      </c>
      <c r="R122" s="80">
        <f t="shared" si="5"/>
        <v>0</v>
      </c>
      <c r="S122" s="8">
        <f t="shared" si="6"/>
        <v>0</v>
      </c>
    </row>
    <row r="123" spans="1:19" hidden="1">
      <c r="A123" s="2" t="s">
        <v>263</v>
      </c>
      <c r="B123" s="5" t="s">
        <v>264</v>
      </c>
      <c r="C123" s="5" t="s">
        <v>20</v>
      </c>
      <c r="D123" s="8">
        <v>3.33</v>
      </c>
      <c r="E123" s="8">
        <v>0</v>
      </c>
      <c r="F123" s="8">
        <v>3.33</v>
      </c>
      <c r="G123" s="8">
        <v>3.33</v>
      </c>
      <c r="H123" s="8">
        <v>3.33</v>
      </c>
      <c r="I123" s="6">
        <v>574849</v>
      </c>
      <c r="J123" s="6">
        <v>0</v>
      </c>
      <c r="K123" s="6">
        <v>341388</v>
      </c>
      <c r="L123" s="6">
        <v>54840</v>
      </c>
      <c r="M123" s="6">
        <v>38128</v>
      </c>
      <c r="N123" s="6">
        <v>1009205</v>
      </c>
      <c r="O123" s="18">
        <v>56.96</v>
      </c>
      <c r="P123" s="18">
        <v>43.04</v>
      </c>
      <c r="Q123" s="18">
        <f t="shared" si="7"/>
        <v>3.78</v>
      </c>
      <c r="R123" s="80">
        <f t="shared" si="5"/>
        <v>0</v>
      </c>
      <c r="S123" s="8">
        <f t="shared" si="6"/>
        <v>0</v>
      </c>
    </row>
    <row r="124" spans="1:19">
      <c r="A124" s="2" t="s">
        <v>265</v>
      </c>
      <c r="B124" s="5" t="s">
        <v>266</v>
      </c>
      <c r="C124" s="5" t="s">
        <v>11</v>
      </c>
      <c r="D124" s="8">
        <v>16.41</v>
      </c>
      <c r="E124" s="8">
        <v>0</v>
      </c>
      <c r="F124" s="8">
        <v>17.38</v>
      </c>
      <c r="G124" s="8">
        <v>17.38</v>
      </c>
      <c r="H124" s="8">
        <v>17.38</v>
      </c>
      <c r="I124" s="6">
        <v>38379842</v>
      </c>
      <c r="J124" s="6">
        <v>0</v>
      </c>
      <c r="K124" s="6">
        <v>4956998</v>
      </c>
      <c r="L124" s="6">
        <v>1035601</v>
      </c>
      <c r="M124" s="6">
        <v>1104114</v>
      </c>
      <c r="N124" s="6">
        <v>45476555</v>
      </c>
      <c r="O124" s="18">
        <v>84.39</v>
      </c>
      <c r="P124" s="101">
        <v>15.61</v>
      </c>
      <c r="Q124" s="18">
        <f t="shared" si="7"/>
        <v>2.4300000000000002</v>
      </c>
      <c r="R124" s="80">
        <f t="shared" si="5"/>
        <v>105.91</v>
      </c>
      <c r="S124" s="8">
        <f t="shared" si="6"/>
        <v>0.96999999999999886</v>
      </c>
    </row>
    <row r="125" spans="1:19">
      <c r="A125" s="2" t="s">
        <v>267</v>
      </c>
      <c r="B125" s="5" t="s">
        <v>268</v>
      </c>
      <c r="C125" s="5" t="s">
        <v>11</v>
      </c>
      <c r="D125" s="8">
        <v>15.53</v>
      </c>
      <c r="E125" s="8">
        <v>0</v>
      </c>
      <c r="F125" s="8">
        <v>15.53</v>
      </c>
      <c r="G125" s="8">
        <v>15.53</v>
      </c>
      <c r="H125" s="8">
        <v>15.53</v>
      </c>
      <c r="I125" s="6">
        <v>19068399</v>
      </c>
      <c r="J125" s="6">
        <v>0</v>
      </c>
      <c r="K125" s="6">
        <v>953831</v>
      </c>
      <c r="L125" s="6">
        <v>297530</v>
      </c>
      <c r="M125" s="6">
        <v>383324</v>
      </c>
      <c r="N125" s="6">
        <v>20703084</v>
      </c>
      <c r="O125" s="18">
        <v>92.1</v>
      </c>
      <c r="P125" s="101">
        <v>7.9</v>
      </c>
      <c r="Q125" s="18">
        <f t="shared" si="7"/>
        <v>1.85</v>
      </c>
      <c r="R125" s="80">
        <f t="shared" si="5"/>
        <v>0</v>
      </c>
      <c r="S125" s="8">
        <f t="shared" si="6"/>
        <v>0</v>
      </c>
    </row>
    <row r="126" spans="1:19" hidden="1">
      <c r="A126" s="2" t="s">
        <v>269</v>
      </c>
      <c r="B126" s="5" t="s">
        <v>270</v>
      </c>
      <c r="C126" s="5" t="s">
        <v>38</v>
      </c>
      <c r="D126" s="8">
        <v>16.04</v>
      </c>
      <c r="E126" s="8">
        <v>0</v>
      </c>
      <c r="F126" s="8">
        <v>16.04</v>
      </c>
      <c r="G126" s="8">
        <v>16.04</v>
      </c>
      <c r="H126" s="8">
        <v>16.04</v>
      </c>
      <c r="I126" s="6">
        <v>3558201</v>
      </c>
      <c r="J126" s="6">
        <v>0</v>
      </c>
      <c r="K126" s="6">
        <v>189923</v>
      </c>
      <c r="L126" s="6">
        <v>28999</v>
      </c>
      <c r="M126" s="6">
        <v>116082</v>
      </c>
      <c r="N126" s="6">
        <v>3893205</v>
      </c>
      <c r="O126" s="18">
        <v>91.4</v>
      </c>
      <c r="P126" s="18">
        <v>8.6</v>
      </c>
      <c r="Q126" s="18">
        <f t="shared" si="7"/>
        <v>2.98</v>
      </c>
      <c r="R126" s="80">
        <f t="shared" si="5"/>
        <v>0</v>
      </c>
      <c r="S126" s="8">
        <f t="shared" si="6"/>
        <v>0</v>
      </c>
    </row>
    <row r="127" spans="1:19" hidden="1">
      <c r="A127" s="2" t="s">
        <v>271</v>
      </c>
      <c r="B127" s="5" t="s">
        <v>272</v>
      </c>
      <c r="C127" s="5" t="s">
        <v>38</v>
      </c>
      <c r="D127" s="8">
        <v>17.420000000000002</v>
      </c>
      <c r="E127" s="8">
        <v>0</v>
      </c>
      <c r="F127" s="8">
        <v>17.420000000000002</v>
      </c>
      <c r="G127" s="8">
        <v>17.420000000000002</v>
      </c>
      <c r="H127" s="8">
        <v>17.420000000000002</v>
      </c>
      <c r="I127" s="6">
        <v>20382859</v>
      </c>
      <c r="J127" s="6">
        <v>0</v>
      </c>
      <c r="K127" s="6">
        <v>658257</v>
      </c>
      <c r="L127" s="6">
        <v>43553</v>
      </c>
      <c r="M127" s="6">
        <v>259168</v>
      </c>
      <c r="N127" s="6">
        <v>21343837</v>
      </c>
      <c r="O127" s="18">
        <v>95.5</v>
      </c>
      <c r="P127" s="18">
        <v>4.5</v>
      </c>
      <c r="Q127" s="18">
        <f t="shared" si="7"/>
        <v>1.21</v>
      </c>
      <c r="R127" s="80">
        <f t="shared" si="5"/>
        <v>0</v>
      </c>
      <c r="S127" s="8">
        <f t="shared" si="6"/>
        <v>0</v>
      </c>
    </row>
    <row r="128" spans="1:19" hidden="1">
      <c r="A128" s="2" t="s">
        <v>273</v>
      </c>
      <c r="B128" s="5" t="s">
        <v>274</v>
      </c>
      <c r="C128" s="5" t="s">
        <v>59</v>
      </c>
      <c r="D128" s="8">
        <v>8.67</v>
      </c>
      <c r="E128" s="8">
        <v>0</v>
      </c>
      <c r="F128" s="8">
        <v>8.67</v>
      </c>
      <c r="G128" s="8">
        <v>8.67</v>
      </c>
      <c r="H128" s="8">
        <v>8.67</v>
      </c>
      <c r="I128" s="6">
        <v>45787971</v>
      </c>
      <c r="J128" s="6">
        <v>0</v>
      </c>
      <c r="K128" s="6">
        <v>2417565</v>
      </c>
      <c r="L128" s="6">
        <v>260468</v>
      </c>
      <c r="M128" s="6">
        <v>809892</v>
      </c>
      <c r="N128" s="6">
        <v>49275896</v>
      </c>
      <c r="O128" s="18">
        <v>92.92</v>
      </c>
      <c r="P128" s="18">
        <v>7.08</v>
      </c>
      <c r="Q128" s="18">
        <f t="shared" si="7"/>
        <v>1.64</v>
      </c>
      <c r="R128" s="80">
        <f t="shared" si="5"/>
        <v>0</v>
      </c>
      <c r="S128" s="8">
        <f t="shared" si="6"/>
        <v>0</v>
      </c>
    </row>
    <row r="129" spans="1:19" hidden="1">
      <c r="A129" s="2" t="s">
        <v>275</v>
      </c>
      <c r="B129" s="5" t="s">
        <v>276</v>
      </c>
      <c r="C129" s="5" t="s">
        <v>31</v>
      </c>
      <c r="D129" s="8">
        <v>13.89</v>
      </c>
      <c r="E129" s="8">
        <v>0</v>
      </c>
      <c r="F129" s="8">
        <v>13.89</v>
      </c>
      <c r="G129" s="8">
        <v>13.89</v>
      </c>
      <c r="H129" s="8">
        <v>13.89</v>
      </c>
      <c r="I129" s="6">
        <v>5733635</v>
      </c>
      <c r="J129" s="6">
        <v>0</v>
      </c>
      <c r="K129" s="6">
        <v>1262180</v>
      </c>
      <c r="L129" s="6">
        <v>263358</v>
      </c>
      <c r="M129" s="6">
        <v>200815</v>
      </c>
      <c r="N129" s="6">
        <v>7459988</v>
      </c>
      <c r="O129" s="18">
        <v>76.86</v>
      </c>
      <c r="P129" s="18">
        <v>23.14</v>
      </c>
      <c r="Q129" s="18">
        <f t="shared" si="7"/>
        <v>2.69</v>
      </c>
      <c r="R129" s="80">
        <f t="shared" si="5"/>
        <v>0</v>
      </c>
      <c r="S129" s="8">
        <f t="shared" si="6"/>
        <v>0</v>
      </c>
    </row>
    <row r="130" spans="1:19" hidden="1">
      <c r="A130" s="2" t="s">
        <v>277</v>
      </c>
      <c r="B130" s="5" t="s">
        <v>278</v>
      </c>
      <c r="C130" s="5" t="s">
        <v>28</v>
      </c>
      <c r="D130" s="8">
        <v>13.95</v>
      </c>
      <c r="E130" s="8">
        <v>0</v>
      </c>
      <c r="F130" s="8">
        <v>25.32</v>
      </c>
      <c r="G130" s="8">
        <v>25.32</v>
      </c>
      <c r="H130" s="8">
        <v>25.32</v>
      </c>
      <c r="I130" s="6">
        <v>80007276</v>
      </c>
      <c r="J130" s="6">
        <v>0</v>
      </c>
      <c r="K130" s="6">
        <v>11521358</v>
      </c>
      <c r="L130" s="6">
        <v>6429122</v>
      </c>
      <c r="M130" s="6">
        <v>5512351</v>
      </c>
      <c r="N130" s="6">
        <v>103470107</v>
      </c>
      <c r="O130" s="18">
        <v>77.319999999999993</v>
      </c>
      <c r="P130" s="18">
        <v>22.68</v>
      </c>
      <c r="Q130" s="18">
        <f t="shared" si="7"/>
        <v>5.33</v>
      </c>
      <c r="R130" s="80">
        <f t="shared" si="5"/>
        <v>181.51</v>
      </c>
      <c r="S130" s="8">
        <f t="shared" si="6"/>
        <v>11.370000000000001</v>
      </c>
    </row>
    <row r="131" spans="1:19" hidden="1">
      <c r="A131" s="2" t="s">
        <v>279</v>
      </c>
      <c r="B131" s="5" t="s">
        <v>280</v>
      </c>
      <c r="C131" s="5" t="s">
        <v>43</v>
      </c>
      <c r="D131" s="8">
        <v>16.48</v>
      </c>
      <c r="E131" s="8">
        <v>0</v>
      </c>
      <c r="F131" s="8">
        <v>16.48</v>
      </c>
      <c r="G131" s="8">
        <v>16.48</v>
      </c>
      <c r="H131" s="8">
        <v>16.48</v>
      </c>
      <c r="I131" s="6">
        <v>733813</v>
      </c>
      <c r="J131" s="6">
        <v>0</v>
      </c>
      <c r="K131" s="6">
        <v>47149</v>
      </c>
      <c r="L131" s="6">
        <v>5055</v>
      </c>
      <c r="M131" s="6">
        <v>38712</v>
      </c>
      <c r="N131" s="6">
        <v>824729</v>
      </c>
      <c r="O131" s="18">
        <v>88.98</v>
      </c>
      <c r="P131" s="18">
        <v>11.02</v>
      </c>
      <c r="Q131" s="18">
        <f t="shared" si="7"/>
        <v>4.6900000000000004</v>
      </c>
      <c r="R131" s="80">
        <f t="shared" ref="R131:R194" si="8">ROUND(IF(+F131/D131*100=100,0, F131/D131*100),2)</f>
        <v>0</v>
      </c>
      <c r="S131" s="8">
        <f t="shared" ref="S131:S194" si="9">+F131-D131</f>
        <v>0</v>
      </c>
    </row>
    <row r="132" spans="1:19" hidden="1">
      <c r="A132" s="2" t="s">
        <v>281</v>
      </c>
      <c r="B132" s="5" t="s">
        <v>282</v>
      </c>
      <c r="C132" s="5" t="s">
        <v>43</v>
      </c>
      <c r="D132" s="8">
        <v>21.6</v>
      </c>
      <c r="E132" s="8">
        <v>0</v>
      </c>
      <c r="F132" s="8">
        <v>21.6</v>
      </c>
      <c r="G132" s="8">
        <v>21.6</v>
      </c>
      <c r="H132" s="8">
        <v>21.6</v>
      </c>
      <c r="I132" s="6">
        <v>1721313</v>
      </c>
      <c r="J132" s="6">
        <v>0</v>
      </c>
      <c r="K132" s="6">
        <v>22225</v>
      </c>
      <c r="L132" s="6">
        <v>2160</v>
      </c>
      <c r="M132" s="6">
        <v>201005</v>
      </c>
      <c r="N132" s="6">
        <v>1946703</v>
      </c>
      <c r="O132" s="18">
        <v>88.42</v>
      </c>
      <c r="P132" s="18">
        <v>11.58</v>
      </c>
      <c r="Q132" s="18">
        <f t="shared" ref="Q132:Q195" si="10">ROUND(+M132/N132*100,2)</f>
        <v>10.33</v>
      </c>
      <c r="R132" s="80">
        <f t="shared" si="8"/>
        <v>0</v>
      </c>
      <c r="S132" s="8">
        <f t="shared" si="9"/>
        <v>0</v>
      </c>
    </row>
    <row r="133" spans="1:19">
      <c r="A133" s="2" t="s">
        <v>283</v>
      </c>
      <c r="B133" s="5" t="s">
        <v>284</v>
      </c>
      <c r="C133" s="5" t="s">
        <v>11</v>
      </c>
      <c r="D133" s="8">
        <v>11.81</v>
      </c>
      <c r="E133" s="8">
        <v>0</v>
      </c>
      <c r="F133" s="8">
        <v>11.81</v>
      </c>
      <c r="G133" s="8">
        <v>11.81</v>
      </c>
      <c r="H133" s="8">
        <v>11.81</v>
      </c>
      <c r="I133" s="6">
        <v>74274632</v>
      </c>
      <c r="J133" s="6">
        <v>0</v>
      </c>
      <c r="K133" s="6">
        <v>6329560</v>
      </c>
      <c r="L133" s="6">
        <v>1992651</v>
      </c>
      <c r="M133" s="6">
        <v>1225636</v>
      </c>
      <c r="N133" s="6">
        <v>83822479</v>
      </c>
      <c r="O133" s="18">
        <v>88.61</v>
      </c>
      <c r="P133" s="101">
        <v>11.39</v>
      </c>
      <c r="Q133" s="18">
        <f t="shared" si="10"/>
        <v>1.46</v>
      </c>
      <c r="R133" s="80">
        <f t="shared" si="8"/>
        <v>0</v>
      </c>
      <c r="S133" s="8">
        <f t="shared" si="9"/>
        <v>0</v>
      </c>
    </row>
    <row r="134" spans="1:19" hidden="1">
      <c r="A134" s="2" t="s">
        <v>285</v>
      </c>
      <c r="B134" s="5" t="s">
        <v>286</v>
      </c>
      <c r="C134" s="5" t="s">
        <v>20</v>
      </c>
      <c r="D134" s="8">
        <v>13.19</v>
      </c>
      <c r="E134" s="8">
        <v>0</v>
      </c>
      <c r="F134" s="8">
        <v>13.19</v>
      </c>
      <c r="G134" s="8">
        <v>13.19</v>
      </c>
      <c r="H134" s="8">
        <v>13.19</v>
      </c>
      <c r="I134" s="6">
        <v>3290645</v>
      </c>
      <c r="J134" s="6">
        <v>0</v>
      </c>
      <c r="K134" s="6">
        <v>312742</v>
      </c>
      <c r="L134" s="6">
        <v>70688</v>
      </c>
      <c r="M134" s="6">
        <v>410102</v>
      </c>
      <c r="N134" s="6">
        <v>4084177</v>
      </c>
      <c r="O134" s="18">
        <v>80.569999999999993</v>
      </c>
      <c r="P134" s="18">
        <v>19.43</v>
      </c>
      <c r="Q134" s="18">
        <f t="shared" si="10"/>
        <v>10.039999999999999</v>
      </c>
      <c r="R134" s="80">
        <f t="shared" si="8"/>
        <v>0</v>
      </c>
      <c r="S134" s="8">
        <f t="shared" si="9"/>
        <v>0</v>
      </c>
    </row>
    <row r="135" spans="1:19" hidden="1">
      <c r="A135" s="2" t="s">
        <v>287</v>
      </c>
      <c r="B135" s="5" t="s">
        <v>288</v>
      </c>
      <c r="C135" s="5" t="s">
        <v>54</v>
      </c>
      <c r="D135" s="8">
        <v>19.46</v>
      </c>
      <c r="E135" s="8">
        <v>0</v>
      </c>
      <c r="F135" s="8">
        <v>36.19</v>
      </c>
      <c r="G135" s="8">
        <v>36.19</v>
      </c>
      <c r="H135" s="8">
        <v>36.19</v>
      </c>
      <c r="I135" s="6">
        <v>21845306</v>
      </c>
      <c r="J135" s="6">
        <v>0</v>
      </c>
      <c r="K135" s="6">
        <v>2923779</v>
      </c>
      <c r="L135" s="6">
        <v>1899461</v>
      </c>
      <c r="M135" s="6">
        <v>1353896</v>
      </c>
      <c r="N135" s="6">
        <v>28022442</v>
      </c>
      <c r="O135" s="18">
        <v>77.959999999999994</v>
      </c>
      <c r="P135" s="18">
        <v>22.04</v>
      </c>
      <c r="Q135" s="18">
        <f t="shared" si="10"/>
        <v>4.83</v>
      </c>
      <c r="R135" s="80">
        <f t="shared" si="8"/>
        <v>185.97</v>
      </c>
      <c r="S135" s="8">
        <f t="shared" si="9"/>
        <v>16.729999999999997</v>
      </c>
    </row>
    <row r="136" spans="1:19" hidden="1">
      <c r="A136" s="2" t="s">
        <v>289</v>
      </c>
      <c r="B136" s="5" t="s">
        <v>290</v>
      </c>
      <c r="C136" s="5" t="s">
        <v>38</v>
      </c>
      <c r="D136" s="8">
        <v>17.45</v>
      </c>
      <c r="E136" s="8">
        <v>0</v>
      </c>
      <c r="F136" s="8">
        <v>17.45</v>
      </c>
      <c r="G136" s="8">
        <v>17.45</v>
      </c>
      <c r="H136" s="8">
        <v>17.45</v>
      </c>
      <c r="I136" s="6">
        <v>38802484</v>
      </c>
      <c r="J136" s="6">
        <v>0</v>
      </c>
      <c r="K136" s="6">
        <v>1306316</v>
      </c>
      <c r="L136" s="6">
        <v>459991</v>
      </c>
      <c r="M136" s="6">
        <v>634474</v>
      </c>
      <c r="N136" s="6">
        <v>41203265</v>
      </c>
      <c r="O136" s="18">
        <v>94.17</v>
      </c>
      <c r="P136" s="18">
        <v>5.83</v>
      </c>
      <c r="Q136" s="18">
        <f t="shared" si="10"/>
        <v>1.54</v>
      </c>
      <c r="R136" s="80">
        <f t="shared" si="8"/>
        <v>0</v>
      </c>
      <c r="S136" s="8">
        <f t="shared" si="9"/>
        <v>0</v>
      </c>
    </row>
    <row r="137" spans="1:19" hidden="1">
      <c r="A137" s="2" t="s">
        <v>291</v>
      </c>
      <c r="B137" s="5" t="s">
        <v>292</v>
      </c>
      <c r="C137" s="5" t="s">
        <v>23</v>
      </c>
      <c r="D137" s="8">
        <v>16.7</v>
      </c>
      <c r="E137" s="8">
        <v>0</v>
      </c>
      <c r="F137" s="8">
        <v>16.7</v>
      </c>
      <c r="G137" s="8">
        <v>16.7</v>
      </c>
      <c r="H137" s="8">
        <v>16.7</v>
      </c>
      <c r="I137" s="6">
        <v>5244834</v>
      </c>
      <c r="J137" s="6">
        <v>0</v>
      </c>
      <c r="K137" s="6">
        <v>85750</v>
      </c>
      <c r="L137" s="6">
        <v>11700</v>
      </c>
      <c r="M137" s="6">
        <v>153852</v>
      </c>
      <c r="N137" s="6">
        <v>5496136</v>
      </c>
      <c r="O137" s="18">
        <v>95.43</v>
      </c>
      <c r="P137" s="18">
        <v>4.57</v>
      </c>
      <c r="Q137" s="18">
        <f t="shared" si="10"/>
        <v>2.8</v>
      </c>
      <c r="R137" s="80">
        <f t="shared" si="8"/>
        <v>0</v>
      </c>
      <c r="S137" s="8">
        <f t="shared" si="9"/>
        <v>0</v>
      </c>
    </row>
    <row r="138" spans="1:19" hidden="1">
      <c r="A138" s="2" t="s">
        <v>293</v>
      </c>
      <c r="B138" s="5" t="s">
        <v>294</v>
      </c>
      <c r="C138" s="5" t="s">
        <v>14</v>
      </c>
      <c r="D138" s="8">
        <v>18.829999999999998</v>
      </c>
      <c r="E138" s="8">
        <v>0</v>
      </c>
      <c r="F138" s="8">
        <v>18.829999999999998</v>
      </c>
      <c r="G138" s="8">
        <v>18.829999999999998</v>
      </c>
      <c r="H138" s="8">
        <v>18.829999999999998</v>
      </c>
      <c r="I138" s="6">
        <v>41856165</v>
      </c>
      <c r="J138" s="6">
        <v>0</v>
      </c>
      <c r="K138" s="6">
        <v>1387550</v>
      </c>
      <c r="L138" s="6">
        <v>3381275</v>
      </c>
      <c r="M138" s="6">
        <v>1238108</v>
      </c>
      <c r="N138" s="6">
        <v>47863098</v>
      </c>
      <c r="O138" s="18">
        <v>87.45</v>
      </c>
      <c r="P138" s="18">
        <v>12.55</v>
      </c>
      <c r="Q138" s="18">
        <f t="shared" si="10"/>
        <v>2.59</v>
      </c>
      <c r="R138" s="80">
        <f t="shared" si="8"/>
        <v>0</v>
      </c>
      <c r="S138" s="8">
        <f t="shared" si="9"/>
        <v>0</v>
      </c>
    </row>
    <row r="139" spans="1:19" hidden="1">
      <c r="A139" s="2" t="s">
        <v>295</v>
      </c>
      <c r="B139" s="5" t="s">
        <v>296</v>
      </c>
      <c r="C139" s="5" t="s">
        <v>23</v>
      </c>
      <c r="D139" s="8">
        <v>19.29</v>
      </c>
      <c r="E139" s="8">
        <v>0</v>
      </c>
      <c r="F139" s="8">
        <v>39.86</v>
      </c>
      <c r="G139" s="8">
        <v>39.86</v>
      </c>
      <c r="H139" s="8">
        <v>39.86</v>
      </c>
      <c r="I139" s="6">
        <v>30069202</v>
      </c>
      <c r="J139" s="6">
        <v>0</v>
      </c>
      <c r="K139" s="6">
        <v>19119531</v>
      </c>
      <c r="L139" s="6">
        <v>3109563</v>
      </c>
      <c r="M139" s="6">
        <v>1605321</v>
      </c>
      <c r="N139" s="6">
        <v>53903617</v>
      </c>
      <c r="O139" s="18">
        <v>55.78</v>
      </c>
      <c r="P139" s="18">
        <v>44.22</v>
      </c>
      <c r="Q139" s="18">
        <f t="shared" si="10"/>
        <v>2.98</v>
      </c>
      <c r="R139" s="80">
        <f t="shared" si="8"/>
        <v>206.64</v>
      </c>
      <c r="S139" s="8">
        <f t="shared" si="9"/>
        <v>20.57</v>
      </c>
    </row>
    <row r="140" spans="1:19" hidden="1">
      <c r="A140" s="2" t="s">
        <v>297</v>
      </c>
      <c r="B140" s="5" t="s">
        <v>298</v>
      </c>
      <c r="C140" s="5" t="s">
        <v>38</v>
      </c>
      <c r="D140" s="8">
        <v>17.57</v>
      </c>
      <c r="E140" s="8">
        <v>0</v>
      </c>
      <c r="F140" s="8">
        <v>28.29</v>
      </c>
      <c r="G140" s="8">
        <v>28.29</v>
      </c>
      <c r="H140" s="8">
        <v>28.29</v>
      </c>
      <c r="I140" s="6">
        <v>11747978</v>
      </c>
      <c r="J140" s="6">
        <v>0</v>
      </c>
      <c r="K140" s="6">
        <v>1201755</v>
      </c>
      <c r="L140" s="6">
        <v>848533</v>
      </c>
      <c r="M140" s="6">
        <v>536618</v>
      </c>
      <c r="N140" s="6">
        <v>14334884</v>
      </c>
      <c r="O140" s="18">
        <v>81.95</v>
      </c>
      <c r="P140" s="18">
        <v>18.05</v>
      </c>
      <c r="Q140" s="18">
        <f t="shared" si="10"/>
        <v>3.74</v>
      </c>
      <c r="R140" s="80">
        <f t="shared" si="8"/>
        <v>161.01</v>
      </c>
      <c r="S140" s="8">
        <f t="shared" si="9"/>
        <v>10.719999999999999</v>
      </c>
    </row>
    <row r="141" spans="1:19" hidden="1">
      <c r="A141" s="2" t="s">
        <v>299</v>
      </c>
      <c r="B141" s="5" t="s">
        <v>300</v>
      </c>
      <c r="C141" s="5" t="s">
        <v>14</v>
      </c>
      <c r="D141" s="8">
        <v>17.170000000000002</v>
      </c>
      <c r="E141" s="8">
        <v>17.170000000000002</v>
      </c>
      <c r="F141" s="8">
        <v>17.170000000000002</v>
      </c>
      <c r="G141" s="8">
        <v>17.170000000000002</v>
      </c>
      <c r="H141" s="8">
        <v>17.170000000000002</v>
      </c>
      <c r="I141" s="6">
        <v>57198580</v>
      </c>
      <c r="J141" s="6">
        <v>2541</v>
      </c>
      <c r="K141" s="6">
        <v>2674280</v>
      </c>
      <c r="L141" s="6">
        <v>5396685</v>
      </c>
      <c r="M141" s="6">
        <v>3093189</v>
      </c>
      <c r="N141" s="6">
        <v>68365275</v>
      </c>
      <c r="O141" s="18">
        <v>83.67</v>
      </c>
      <c r="P141" s="18">
        <v>16.329999999999998</v>
      </c>
      <c r="Q141" s="18">
        <f t="shared" si="10"/>
        <v>4.5199999999999996</v>
      </c>
      <c r="R141" s="80">
        <f t="shared" si="8"/>
        <v>0</v>
      </c>
      <c r="S141" s="8">
        <f t="shared" si="9"/>
        <v>0</v>
      </c>
    </row>
    <row r="142" spans="1:19" hidden="1">
      <c r="A142" s="2" t="s">
        <v>301</v>
      </c>
      <c r="B142" s="5" t="s">
        <v>302</v>
      </c>
      <c r="C142" s="5" t="s">
        <v>38</v>
      </c>
      <c r="D142" s="8">
        <v>15.22</v>
      </c>
      <c r="E142" s="8">
        <v>0</v>
      </c>
      <c r="F142" s="8">
        <v>15.22</v>
      </c>
      <c r="G142" s="8">
        <v>15.22</v>
      </c>
      <c r="H142" s="8">
        <v>15.22</v>
      </c>
      <c r="I142" s="6">
        <v>6669994</v>
      </c>
      <c r="J142" s="6">
        <v>0</v>
      </c>
      <c r="K142" s="6">
        <v>180143</v>
      </c>
      <c r="L142" s="6">
        <v>82684</v>
      </c>
      <c r="M142" s="6">
        <v>196315</v>
      </c>
      <c r="N142" s="6">
        <v>7129136</v>
      </c>
      <c r="O142" s="18">
        <v>93.56</v>
      </c>
      <c r="P142" s="18">
        <v>6.44</v>
      </c>
      <c r="Q142" s="18">
        <f t="shared" si="10"/>
        <v>2.75</v>
      </c>
      <c r="R142" s="80">
        <f t="shared" si="8"/>
        <v>0</v>
      </c>
      <c r="S142" s="8">
        <f t="shared" si="9"/>
        <v>0</v>
      </c>
    </row>
    <row r="143" spans="1:19" hidden="1">
      <c r="A143" s="2" t="s">
        <v>303</v>
      </c>
      <c r="B143" s="5" t="s">
        <v>304</v>
      </c>
      <c r="C143" s="5" t="s">
        <v>14</v>
      </c>
      <c r="D143" s="8">
        <v>17.03</v>
      </c>
      <c r="E143" s="8">
        <v>0</v>
      </c>
      <c r="F143" s="8">
        <v>34.1</v>
      </c>
      <c r="G143" s="8">
        <v>34.1</v>
      </c>
      <c r="H143" s="8">
        <v>34.1</v>
      </c>
      <c r="I143" s="6">
        <v>40009028</v>
      </c>
      <c r="J143" s="6">
        <v>0</v>
      </c>
      <c r="K143" s="6">
        <v>6394371</v>
      </c>
      <c r="L143" s="6">
        <v>5364615</v>
      </c>
      <c r="M143" s="6">
        <v>1717235</v>
      </c>
      <c r="N143" s="6">
        <v>53485249</v>
      </c>
      <c r="O143" s="18">
        <v>74.8</v>
      </c>
      <c r="P143" s="18">
        <v>25.2</v>
      </c>
      <c r="Q143" s="18">
        <f t="shared" si="10"/>
        <v>3.21</v>
      </c>
      <c r="R143" s="80">
        <f t="shared" si="8"/>
        <v>200.23</v>
      </c>
      <c r="S143" s="8">
        <f t="shared" si="9"/>
        <v>17.07</v>
      </c>
    </row>
    <row r="144" spans="1:19">
      <c r="A144" s="2" t="s">
        <v>305</v>
      </c>
      <c r="B144" s="5" t="s">
        <v>306</v>
      </c>
      <c r="C144" s="5" t="s">
        <v>11</v>
      </c>
      <c r="D144" s="8">
        <v>13.05</v>
      </c>
      <c r="E144" s="8">
        <v>0</v>
      </c>
      <c r="F144" s="8">
        <v>13.05</v>
      </c>
      <c r="G144" s="8">
        <v>0</v>
      </c>
      <c r="H144" s="8">
        <v>13.05</v>
      </c>
      <c r="I144" s="6">
        <v>28072446</v>
      </c>
      <c r="J144" s="6">
        <v>0</v>
      </c>
      <c r="K144" s="6">
        <v>803727</v>
      </c>
      <c r="L144" s="6">
        <v>0</v>
      </c>
      <c r="M144" s="6">
        <v>445659</v>
      </c>
      <c r="N144" s="6">
        <v>29321832</v>
      </c>
      <c r="O144" s="18">
        <v>95.74</v>
      </c>
      <c r="P144" s="101">
        <v>4.26</v>
      </c>
      <c r="Q144" s="18">
        <f t="shared" si="10"/>
        <v>1.52</v>
      </c>
      <c r="R144" s="80">
        <f t="shared" si="8"/>
        <v>0</v>
      </c>
      <c r="S144" s="8">
        <f t="shared" si="9"/>
        <v>0</v>
      </c>
    </row>
    <row r="145" spans="1:19" hidden="1">
      <c r="A145" s="2" t="s">
        <v>307</v>
      </c>
      <c r="B145" s="5" t="s">
        <v>308</v>
      </c>
      <c r="C145" s="5" t="s">
        <v>31</v>
      </c>
      <c r="D145" s="8">
        <v>19.920000000000002</v>
      </c>
      <c r="E145" s="8">
        <v>0</v>
      </c>
      <c r="F145" s="8">
        <v>19.920000000000002</v>
      </c>
      <c r="G145" s="8">
        <v>19.920000000000002</v>
      </c>
      <c r="H145" s="8">
        <v>19.920000000000002</v>
      </c>
      <c r="I145" s="6">
        <v>3474513</v>
      </c>
      <c r="J145" s="6">
        <v>0</v>
      </c>
      <c r="K145" s="6">
        <v>98129</v>
      </c>
      <c r="L145" s="6">
        <v>25364</v>
      </c>
      <c r="M145" s="6">
        <v>104019</v>
      </c>
      <c r="N145" s="6">
        <v>3702025</v>
      </c>
      <c r="O145" s="18">
        <v>93.85</v>
      </c>
      <c r="P145" s="18">
        <v>6.15</v>
      </c>
      <c r="Q145" s="18">
        <f t="shared" si="10"/>
        <v>2.81</v>
      </c>
      <c r="R145" s="80">
        <f t="shared" si="8"/>
        <v>0</v>
      </c>
      <c r="S145" s="8">
        <f t="shared" si="9"/>
        <v>0</v>
      </c>
    </row>
    <row r="146" spans="1:19" hidden="1">
      <c r="A146" s="2" t="s">
        <v>309</v>
      </c>
      <c r="B146" s="5" t="s">
        <v>310</v>
      </c>
      <c r="C146" s="5" t="s">
        <v>28</v>
      </c>
      <c r="D146" s="8">
        <v>14.09</v>
      </c>
      <c r="E146" s="8">
        <v>0</v>
      </c>
      <c r="F146" s="8">
        <v>14.09</v>
      </c>
      <c r="G146" s="8">
        <v>14.09</v>
      </c>
      <c r="H146" s="8">
        <v>14.09</v>
      </c>
      <c r="I146" s="6">
        <v>37382244</v>
      </c>
      <c r="J146" s="6">
        <v>0</v>
      </c>
      <c r="K146" s="6">
        <v>1841231</v>
      </c>
      <c r="L146" s="6">
        <v>1940821</v>
      </c>
      <c r="M146" s="6">
        <v>430971</v>
      </c>
      <c r="N146" s="6">
        <v>41595267</v>
      </c>
      <c r="O146" s="18">
        <v>89.87</v>
      </c>
      <c r="P146" s="18">
        <v>10.130000000000001</v>
      </c>
      <c r="Q146" s="18">
        <f t="shared" si="10"/>
        <v>1.04</v>
      </c>
      <c r="R146" s="80">
        <f t="shared" si="8"/>
        <v>0</v>
      </c>
      <c r="S146" s="8">
        <f t="shared" si="9"/>
        <v>0</v>
      </c>
    </row>
    <row r="147" spans="1:19">
      <c r="A147" s="2" t="s">
        <v>311</v>
      </c>
      <c r="B147" s="5" t="s">
        <v>312</v>
      </c>
      <c r="C147" s="5" t="s">
        <v>11</v>
      </c>
      <c r="D147" s="8">
        <v>16.46</v>
      </c>
      <c r="E147" s="8">
        <v>0</v>
      </c>
      <c r="F147" s="8">
        <v>16.46</v>
      </c>
      <c r="G147" s="8">
        <v>16.46</v>
      </c>
      <c r="H147" s="8">
        <v>16.46</v>
      </c>
      <c r="I147" s="6">
        <v>30291555</v>
      </c>
      <c r="J147" s="6">
        <v>0</v>
      </c>
      <c r="K147" s="6">
        <v>2934038</v>
      </c>
      <c r="L147" s="6">
        <v>320586</v>
      </c>
      <c r="M147" s="6">
        <v>1005108</v>
      </c>
      <c r="N147" s="6">
        <v>34551287</v>
      </c>
      <c r="O147" s="18">
        <v>87.67</v>
      </c>
      <c r="P147" s="101">
        <v>12.33</v>
      </c>
      <c r="Q147" s="18">
        <f t="shared" si="10"/>
        <v>2.91</v>
      </c>
      <c r="R147" s="80">
        <f t="shared" si="8"/>
        <v>0</v>
      </c>
      <c r="S147" s="8">
        <f t="shared" si="9"/>
        <v>0</v>
      </c>
    </row>
    <row r="148" spans="1:19">
      <c r="A148" s="2" t="s">
        <v>313</v>
      </c>
      <c r="B148" s="5" t="s">
        <v>314</v>
      </c>
      <c r="C148" s="5" t="s">
        <v>11</v>
      </c>
      <c r="D148" s="8">
        <v>13.3</v>
      </c>
      <c r="E148" s="8">
        <v>0</v>
      </c>
      <c r="F148" s="8">
        <v>13.3</v>
      </c>
      <c r="G148" s="8">
        <v>13.3</v>
      </c>
      <c r="H148" s="8">
        <v>13.3</v>
      </c>
      <c r="I148" s="6">
        <v>20191693</v>
      </c>
      <c r="J148" s="6">
        <v>0</v>
      </c>
      <c r="K148" s="6">
        <v>1690851</v>
      </c>
      <c r="L148" s="6">
        <v>1119615</v>
      </c>
      <c r="M148" s="6">
        <v>268265</v>
      </c>
      <c r="N148" s="6">
        <v>23270424</v>
      </c>
      <c r="O148" s="18">
        <v>86.77</v>
      </c>
      <c r="P148" s="101">
        <v>13.23</v>
      </c>
      <c r="Q148" s="18">
        <f t="shared" si="10"/>
        <v>1.1499999999999999</v>
      </c>
      <c r="R148" s="80">
        <f t="shared" si="8"/>
        <v>0</v>
      </c>
      <c r="S148" s="8">
        <f t="shared" si="9"/>
        <v>0</v>
      </c>
    </row>
    <row r="149" spans="1:19" hidden="1">
      <c r="A149" s="2" t="s">
        <v>315</v>
      </c>
      <c r="B149" s="5" t="s">
        <v>316</v>
      </c>
      <c r="C149" s="5" t="s">
        <v>38</v>
      </c>
      <c r="D149" s="8">
        <v>19.75</v>
      </c>
      <c r="E149" s="8">
        <v>0</v>
      </c>
      <c r="F149" s="8">
        <v>19.75</v>
      </c>
      <c r="G149" s="8">
        <v>19.75</v>
      </c>
      <c r="H149" s="8">
        <v>19.75</v>
      </c>
      <c r="I149" s="6">
        <v>16162403</v>
      </c>
      <c r="J149" s="6">
        <v>0</v>
      </c>
      <c r="K149" s="6">
        <v>1348689</v>
      </c>
      <c r="L149" s="6">
        <v>704041</v>
      </c>
      <c r="M149" s="6">
        <v>537380</v>
      </c>
      <c r="N149" s="6">
        <v>18752513</v>
      </c>
      <c r="O149" s="18">
        <v>86.19</v>
      </c>
      <c r="P149" s="18">
        <v>13.81</v>
      </c>
      <c r="Q149" s="18">
        <f t="shared" si="10"/>
        <v>2.87</v>
      </c>
      <c r="R149" s="80">
        <f t="shared" si="8"/>
        <v>0</v>
      </c>
      <c r="S149" s="8">
        <f t="shared" si="9"/>
        <v>0</v>
      </c>
    </row>
    <row r="150" spans="1:19" hidden="1">
      <c r="A150" s="2" t="s">
        <v>317</v>
      </c>
      <c r="B150" s="5" t="s">
        <v>318</v>
      </c>
      <c r="C150" s="5" t="s">
        <v>20</v>
      </c>
      <c r="D150" s="8">
        <v>22.63</v>
      </c>
      <c r="E150" s="8">
        <v>0</v>
      </c>
      <c r="F150" s="8">
        <v>22.63</v>
      </c>
      <c r="G150" s="8">
        <v>22.63</v>
      </c>
      <c r="H150" s="8">
        <v>22.63</v>
      </c>
      <c r="I150" s="6">
        <v>7370344</v>
      </c>
      <c r="J150" s="6">
        <v>0</v>
      </c>
      <c r="K150" s="6">
        <v>1142589</v>
      </c>
      <c r="L150" s="6">
        <v>123703</v>
      </c>
      <c r="M150" s="6">
        <v>268239</v>
      </c>
      <c r="N150" s="6">
        <v>8904875</v>
      </c>
      <c r="O150" s="18">
        <v>82.77</v>
      </c>
      <c r="P150" s="18">
        <v>17.23</v>
      </c>
      <c r="Q150" s="18">
        <f t="shared" si="10"/>
        <v>3.01</v>
      </c>
      <c r="R150" s="80">
        <f t="shared" si="8"/>
        <v>0</v>
      </c>
      <c r="S150" s="8">
        <f t="shared" si="9"/>
        <v>0</v>
      </c>
    </row>
    <row r="151" spans="1:19" hidden="1">
      <c r="A151" s="2" t="s">
        <v>319</v>
      </c>
      <c r="B151" s="5" t="s">
        <v>320</v>
      </c>
      <c r="C151" s="5" t="s">
        <v>28</v>
      </c>
      <c r="D151" s="8">
        <v>13.68</v>
      </c>
      <c r="E151" s="8">
        <v>0</v>
      </c>
      <c r="F151" s="8">
        <v>29.07</v>
      </c>
      <c r="G151" s="8">
        <v>29.07</v>
      </c>
      <c r="H151" s="8">
        <v>29.07</v>
      </c>
      <c r="I151" s="6">
        <v>46716667</v>
      </c>
      <c r="J151" s="6">
        <v>0</v>
      </c>
      <c r="K151" s="6">
        <v>10546202</v>
      </c>
      <c r="L151" s="6">
        <v>7201021</v>
      </c>
      <c r="M151" s="6">
        <v>5656195</v>
      </c>
      <c r="N151" s="6">
        <v>70120085</v>
      </c>
      <c r="O151" s="18">
        <v>66.62</v>
      </c>
      <c r="P151" s="18">
        <v>33.380000000000003</v>
      </c>
      <c r="Q151" s="18">
        <f t="shared" si="10"/>
        <v>8.07</v>
      </c>
      <c r="R151" s="80">
        <f t="shared" si="8"/>
        <v>212.5</v>
      </c>
      <c r="S151" s="8">
        <f t="shared" si="9"/>
        <v>15.39</v>
      </c>
    </row>
    <row r="152" spans="1:19" hidden="1">
      <c r="A152" s="2" t="s">
        <v>321</v>
      </c>
      <c r="B152" s="5" t="s">
        <v>322</v>
      </c>
      <c r="C152" s="5" t="s">
        <v>20</v>
      </c>
      <c r="D152" s="8">
        <v>14.78</v>
      </c>
      <c r="E152" s="8">
        <v>0</v>
      </c>
      <c r="F152" s="8">
        <v>14.78</v>
      </c>
      <c r="G152" s="8">
        <v>14.78</v>
      </c>
      <c r="H152" s="8">
        <v>14.78</v>
      </c>
      <c r="I152" s="6">
        <v>9487172</v>
      </c>
      <c r="J152" s="6">
        <v>0</v>
      </c>
      <c r="K152" s="6">
        <v>2666258</v>
      </c>
      <c r="L152" s="6">
        <v>743975</v>
      </c>
      <c r="M152" s="6">
        <v>970640</v>
      </c>
      <c r="N152" s="6">
        <v>13868045</v>
      </c>
      <c r="O152" s="18">
        <v>68.41</v>
      </c>
      <c r="P152" s="18">
        <v>31.59</v>
      </c>
      <c r="Q152" s="18">
        <f t="shared" si="10"/>
        <v>7</v>
      </c>
      <c r="R152" s="80">
        <f t="shared" si="8"/>
        <v>0</v>
      </c>
      <c r="S152" s="8">
        <f t="shared" si="9"/>
        <v>0</v>
      </c>
    </row>
    <row r="153" spans="1:19" hidden="1">
      <c r="A153" s="2" t="s">
        <v>323</v>
      </c>
      <c r="B153" s="5" t="s">
        <v>324</v>
      </c>
      <c r="C153" s="5" t="s">
        <v>38</v>
      </c>
      <c r="D153" s="8">
        <v>15.08</v>
      </c>
      <c r="E153" s="8">
        <v>0</v>
      </c>
      <c r="F153" s="8">
        <v>15.08</v>
      </c>
      <c r="G153" s="8">
        <v>15.08</v>
      </c>
      <c r="H153" s="8">
        <v>15.08</v>
      </c>
      <c r="I153" s="6">
        <v>13769632</v>
      </c>
      <c r="J153" s="6">
        <v>0</v>
      </c>
      <c r="K153" s="6">
        <v>894567</v>
      </c>
      <c r="L153" s="6">
        <v>322344</v>
      </c>
      <c r="M153" s="6">
        <v>535220</v>
      </c>
      <c r="N153" s="6">
        <v>15521763</v>
      </c>
      <c r="O153" s="18">
        <v>88.71</v>
      </c>
      <c r="P153" s="18">
        <v>11.29</v>
      </c>
      <c r="Q153" s="18">
        <f t="shared" si="10"/>
        <v>3.45</v>
      </c>
      <c r="R153" s="80">
        <f t="shared" si="8"/>
        <v>0</v>
      </c>
      <c r="S153" s="8">
        <f t="shared" si="9"/>
        <v>0</v>
      </c>
    </row>
    <row r="154" spans="1:19" hidden="1">
      <c r="A154" s="2" t="s">
        <v>325</v>
      </c>
      <c r="B154" s="5" t="s">
        <v>326</v>
      </c>
      <c r="C154" s="5" t="s">
        <v>20</v>
      </c>
      <c r="D154" s="8">
        <v>11.95</v>
      </c>
      <c r="E154" s="8">
        <v>0</v>
      </c>
      <c r="F154" s="8">
        <v>14.76</v>
      </c>
      <c r="G154" s="8">
        <v>14.76</v>
      </c>
      <c r="H154" s="8">
        <v>14.76</v>
      </c>
      <c r="I154" s="6">
        <v>11973917</v>
      </c>
      <c r="J154" s="6">
        <v>0</v>
      </c>
      <c r="K154" s="6">
        <v>2986017</v>
      </c>
      <c r="L154" s="6">
        <v>138772</v>
      </c>
      <c r="M154" s="6">
        <v>515249</v>
      </c>
      <c r="N154" s="6">
        <v>15613955</v>
      </c>
      <c r="O154" s="18">
        <v>76.69</v>
      </c>
      <c r="P154" s="18">
        <v>23.31</v>
      </c>
      <c r="Q154" s="18">
        <f t="shared" si="10"/>
        <v>3.3</v>
      </c>
      <c r="R154" s="80">
        <f t="shared" si="8"/>
        <v>123.51</v>
      </c>
      <c r="S154" s="8">
        <f t="shared" si="9"/>
        <v>2.8100000000000005</v>
      </c>
    </row>
    <row r="155" spans="1:19" hidden="1">
      <c r="A155" s="2" t="s">
        <v>327</v>
      </c>
      <c r="B155" s="5" t="s">
        <v>328</v>
      </c>
      <c r="C155" s="5" t="s">
        <v>38</v>
      </c>
      <c r="D155" s="8">
        <v>18.54</v>
      </c>
      <c r="E155" s="8">
        <v>18.54</v>
      </c>
      <c r="F155" s="8">
        <v>18.54</v>
      </c>
      <c r="G155" s="8">
        <v>18.54</v>
      </c>
      <c r="H155" s="8">
        <v>18.54</v>
      </c>
      <c r="I155" s="6">
        <v>56106027</v>
      </c>
      <c r="J155" s="6">
        <v>6867</v>
      </c>
      <c r="K155" s="6">
        <v>9117661</v>
      </c>
      <c r="L155" s="6">
        <v>4001653</v>
      </c>
      <c r="M155" s="6">
        <v>2823620</v>
      </c>
      <c r="N155" s="6">
        <v>72055828</v>
      </c>
      <c r="O155" s="18">
        <v>77.87</v>
      </c>
      <c r="P155" s="18">
        <v>22.13</v>
      </c>
      <c r="Q155" s="18">
        <f t="shared" si="10"/>
        <v>3.92</v>
      </c>
      <c r="R155" s="80">
        <f t="shared" si="8"/>
        <v>0</v>
      </c>
      <c r="S155" s="8">
        <f t="shared" si="9"/>
        <v>0</v>
      </c>
    </row>
    <row r="156" spans="1:19" hidden="1">
      <c r="A156" s="2" t="s">
        <v>329</v>
      </c>
      <c r="B156" s="5" t="s">
        <v>330</v>
      </c>
      <c r="C156" s="5" t="s">
        <v>43</v>
      </c>
      <c r="D156" s="8">
        <v>20.89</v>
      </c>
      <c r="E156" s="8">
        <v>0</v>
      </c>
      <c r="F156" s="8">
        <v>20.89</v>
      </c>
      <c r="G156" s="8">
        <v>20.89</v>
      </c>
      <c r="H156" s="8">
        <v>20.89</v>
      </c>
      <c r="I156" s="6">
        <v>5071290</v>
      </c>
      <c r="J156" s="6">
        <v>0</v>
      </c>
      <c r="K156" s="6">
        <v>45519</v>
      </c>
      <c r="L156" s="6">
        <v>15492</v>
      </c>
      <c r="M156" s="6">
        <v>267365</v>
      </c>
      <c r="N156" s="6">
        <v>5399666</v>
      </c>
      <c r="O156" s="18">
        <v>93.92</v>
      </c>
      <c r="P156" s="18">
        <v>6.08</v>
      </c>
      <c r="Q156" s="18">
        <f t="shared" si="10"/>
        <v>4.95</v>
      </c>
      <c r="R156" s="80">
        <f t="shared" si="8"/>
        <v>0</v>
      </c>
      <c r="S156" s="8">
        <f t="shared" si="9"/>
        <v>0</v>
      </c>
    </row>
    <row r="157" spans="1:19" hidden="1">
      <c r="A157" s="2" t="s">
        <v>331</v>
      </c>
      <c r="B157" s="5" t="s">
        <v>332</v>
      </c>
      <c r="C157" s="5" t="s">
        <v>14</v>
      </c>
      <c r="D157" s="8">
        <v>14.12</v>
      </c>
      <c r="E157" s="8">
        <v>0</v>
      </c>
      <c r="F157" s="8">
        <v>27.33</v>
      </c>
      <c r="G157" s="8">
        <v>27.33</v>
      </c>
      <c r="H157" s="8">
        <v>27.33</v>
      </c>
      <c r="I157" s="6">
        <v>149257420</v>
      </c>
      <c r="J157" s="6">
        <v>0</v>
      </c>
      <c r="K157" s="6">
        <v>19876155</v>
      </c>
      <c r="L157" s="6">
        <v>11680032</v>
      </c>
      <c r="M157" s="6">
        <v>5387447</v>
      </c>
      <c r="N157" s="6">
        <v>186201054</v>
      </c>
      <c r="O157" s="18">
        <v>80.16</v>
      </c>
      <c r="P157" s="18">
        <v>19.84</v>
      </c>
      <c r="Q157" s="18">
        <f t="shared" si="10"/>
        <v>2.89</v>
      </c>
      <c r="R157" s="80">
        <f t="shared" si="8"/>
        <v>193.56</v>
      </c>
      <c r="S157" s="8">
        <f t="shared" si="9"/>
        <v>13.209999999999999</v>
      </c>
    </row>
    <row r="158" spans="1:19" hidden="1">
      <c r="A158" s="2" t="s">
        <v>333</v>
      </c>
      <c r="B158" s="5" t="s">
        <v>334</v>
      </c>
      <c r="C158" s="5" t="s">
        <v>43</v>
      </c>
      <c r="D158" s="8">
        <v>17.420000000000002</v>
      </c>
      <c r="E158" s="8">
        <v>0</v>
      </c>
      <c r="F158" s="8">
        <v>17.420000000000002</v>
      </c>
      <c r="G158" s="8">
        <v>17.420000000000002</v>
      </c>
      <c r="H158" s="8">
        <v>17.420000000000002</v>
      </c>
      <c r="I158" s="6">
        <v>1442897</v>
      </c>
      <c r="J158" s="6">
        <v>0</v>
      </c>
      <c r="K158" s="6">
        <v>23608</v>
      </c>
      <c r="L158" s="6">
        <v>3991</v>
      </c>
      <c r="M158" s="6">
        <v>42262</v>
      </c>
      <c r="N158" s="6">
        <v>1512758</v>
      </c>
      <c r="O158" s="18">
        <v>95.38</v>
      </c>
      <c r="P158" s="18">
        <v>4.62</v>
      </c>
      <c r="Q158" s="18">
        <f t="shared" si="10"/>
        <v>2.79</v>
      </c>
      <c r="R158" s="80">
        <f t="shared" si="8"/>
        <v>0</v>
      </c>
      <c r="S158" s="8">
        <f t="shared" si="9"/>
        <v>0</v>
      </c>
    </row>
    <row r="159" spans="1:19" hidden="1">
      <c r="A159" s="2" t="s">
        <v>335</v>
      </c>
      <c r="B159" s="5" t="s">
        <v>336</v>
      </c>
      <c r="C159" s="5" t="s">
        <v>14</v>
      </c>
      <c r="D159" s="8">
        <v>14.03</v>
      </c>
      <c r="E159" s="8">
        <v>0</v>
      </c>
      <c r="F159" s="8">
        <v>18.440000000000001</v>
      </c>
      <c r="G159" s="8">
        <v>18.440000000000001</v>
      </c>
      <c r="H159" s="8">
        <v>18.440000000000001</v>
      </c>
      <c r="I159" s="6">
        <v>28651896</v>
      </c>
      <c r="J159" s="6">
        <v>0</v>
      </c>
      <c r="K159" s="6">
        <v>673163</v>
      </c>
      <c r="L159" s="6">
        <v>48881</v>
      </c>
      <c r="M159" s="6">
        <v>631789</v>
      </c>
      <c r="N159" s="6">
        <v>30005729</v>
      </c>
      <c r="O159" s="18">
        <v>95.49</v>
      </c>
      <c r="P159" s="18">
        <v>4.51</v>
      </c>
      <c r="Q159" s="18">
        <f t="shared" si="10"/>
        <v>2.11</v>
      </c>
      <c r="R159" s="80">
        <f t="shared" si="8"/>
        <v>131.43</v>
      </c>
      <c r="S159" s="8">
        <f t="shared" si="9"/>
        <v>4.4100000000000019</v>
      </c>
    </row>
    <row r="160" spans="1:19" hidden="1">
      <c r="A160" s="2" t="s">
        <v>337</v>
      </c>
      <c r="B160" s="5" t="s">
        <v>338</v>
      </c>
      <c r="C160" s="5" t="s">
        <v>14</v>
      </c>
      <c r="D160" s="8">
        <v>18.239999999999998</v>
      </c>
      <c r="E160" s="8">
        <v>0</v>
      </c>
      <c r="F160" s="8">
        <v>28.27</v>
      </c>
      <c r="G160" s="8">
        <v>28.27</v>
      </c>
      <c r="H160" s="8">
        <v>28.27</v>
      </c>
      <c r="I160" s="6">
        <v>27367082</v>
      </c>
      <c r="J160" s="6">
        <v>0</v>
      </c>
      <c r="K160" s="6">
        <v>3904412</v>
      </c>
      <c r="L160" s="6">
        <v>6378812</v>
      </c>
      <c r="M160" s="6">
        <v>1735483</v>
      </c>
      <c r="N160" s="6">
        <v>39385789</v>
      </c>
      <c r="O160" s="18">
        <v>69.48</v>
      </c>
      <c r="P160" s="18">
        <v>30.52</v>
      </c>
      <c r="Q160" s="18">
        <f t="shared" si="10"/>
        <v>4.41</v>
      </c>
      <c r="R160" s="80">
        <f t="shared" si="8"/>
        <v>154.99</v>
      </c>
      <c r="S160" s="8">
        <f t="shared" si="9"/>
        <v>10.030000000000001</v>
      </c>
    </row>
    <row r="161" spans="1:19" hidden="1">
      <c r="A161" s="2" t="s">
        <v>339</v>
      </c>
      <c r="B161" s="5" t="s">
        <v>340</v>
      </c>
      <c r="C161" s="5" t="s">
        <v>23</v>
      </c>
      <c r="D161" s="8">
        <v>24.09</v>
      </c>
      <c r="E161" s="8">
        <v>0</v>
      </c>
      <c r="F161" s="8">
        <v>24.09</v>
      </c>
      <c r="G161" s="8">
        <v>24.09</v>
      </c>
      <c r="H161" s="8">
        <v>24.09</v>
      </c>
      <c r="I161" s="6">
        <v>49525761</v>
      </c>
      <c r="J161" s="6">
        <v>0</v>
      </c>
      <c r="K161" s="6">
        <v>1919091</v>
      </c>
      <c r="L161" s="6">
        <v>96991</v>
      </c>
      <c r="M161" s="6">
        <v>1024692</v>
      </c>
      <c r="N161" s="6">
        <v>52566535</v>
      </c>
      <c r="O161" s="18">
        <v>94.22</v>
      </c>
      <c r="P161" s="18">
        <v>5.78</v>
      </c>
      <c r="Q161" s="18">
        <f t="shared" si="10"/>
        <v>1.95</v>
      </c>
      <c r="R161" s="80">
        <f t="shared" si="8"/>
        <v>0</v>
      </c>
      <c r="S161" s="8">
        <f t="shared" si="9"/>
        <v>0</v>
      </c>
    </row>
    <row r="162" spans="1:19" hidden="1">
      <c r="A162" s="2" t="s">
        <v>341</v>
      </c>
      <c r="B162" s="5" t="s">
        <v>342</v>
      </c>
      <c r="C162" s="5" t="s">
        <v>14</v>
      </c>
      <c r="D162" s="8">
        <v>14.04</v>
      </c>
      <c r="E162" s="8">
        <v>0</v>
      </c>
      <c r="F162" s="8">
        <v>28.59</v>
      </c>
      <c r="G162" s="8">
        <v>28.59</v>
      </c>
      <c r="H162" s="8">
        <v>28.59</v>
      </c>
      <c r="I162" s="6">
        <v>96788003</v>
      </c>
      <c r="J162" s="6">
        <v>0</v>
      </c>
      <c r="K162" s="6">
        <v>17320994</v>
      </c>
      <c r="L162" s="6">
        <v>10478984</v>
      </c>
      <c r="M162" s="6">
        <v>9197827</v>
      </c>
      <c r="N162" s="6">
        <v>133785808</v>
      </c>
      <c r="O162" s="18">
        <v>72.349999999999994</v>
      </c>
      <c r="P162" s="18">
        <v>27.65</v>
      </c>
      <c r="Q162" s="18">
        <f t="shared" si="10"/>
        <v>6.88</v>
      </c>
      <c r="R162" s="80">
        <f t="shared" si="8"/>
        <v>203.63</v>
      </c>
      <c r="S162" s="8">
        <f t="shared" si="9"/>
        <v>14.55</v>
      </c>
    </row>
    <row r="163" spans="1:19" hidden="1">
      <c r="A163" s="2" t="s">
        <v>343</v>
      </c>
      <c r="B163" s="5" t="s">
        <v>344</v>
      </c>
      <c r="C163" s="5" t="s">
        <v>23</v>
      </c>
      <c r="D163" s="8">
        <v>19.82</v>
      </c>
      <c r="E163" s="8">
        <v>0</v>
      </c>
      <c r="F163" s="8">
        <v>19.82</v>
      </c>
      <c r="G163" s="8">
        <v>19.82</v>
      </c>
      <c r="H163" s="8">
        <v>19.82</v>
      </c>
      <c r="I163" s="6">
        <v>32768717</v>
      </c>
      <c r="J163" s="6">
        <v>0</v>
      </c>
      <c r="K163" s="6">
        <v>3266884</v>
      </c>
      <c r="L163" s="6">
        <v>1139351</v>
      </c>
      <c r="M163" s="6">
        <v>4020108</v>
      </c>
      <c r="N163" s="6">
        <v>41195060</v>
      </c>
      <c r="O163" s="18">
        <v>79.55</v>
      </c>
      <c r="P163" s="18">
        <v>20.45</v>
      </c>
      <c r="Q163" s="18">
        <f t="shared" si="10"/>
        <v>9.76</v>
      </c>
      <c r="R163" s="80">
        <f t="shared" si="8"/>
        <v>0</v>
      </c>
      <c r="S163" s="8">
        <f t="shared" si="9"/>
        <v>0</v>
      </c>
    </row>
    <row r="164" spans="1:19" hidden="1">
      <c r="A164" s="2" t="s">
        <v>345</v>
      </c>
      <c r="B164" s="5" t="s">
        <v>346</v>
      </c>
      <c r="C164" s="5" t="s">
        <v>38</v>
      </c>
      <c r="D164" s="8">
        <v>18.68</v>
      </c>
      <c r="E164" s="8">
        <v>0</v>
      </c>
      <c r="F164" s="8">
        <v>18.68</v>
      </c>
      <c r="G164" s="8">
        <v>18.68</v>
      </c>
      <c r="H164" s="8">
        <v>18.68</v>
      </c>
      <c r="I164" s="6">
        <v>24371819</v>
      </c>
      <c r="J164" s="6">
        <v>0</v>
      </c>
      <c r="K164" s="6">
        <v>1402026</v>
      </c>
      <c r="L164" s="6">
        <v>443134</v>
      </c>
      <c r="M164" s="6">
        <v>724225</v>
      </c>
      <c r="N164" s="6">
        <v>26941204</v>
      </c>
      <c r="O164" s="18">
        <v>90.46</v>
      </c>
      <c r="P164" s="18">
        <v>9.5399999999999991</v>
      </c>
      <c r="Q164" s="18">
        <f t="shared" si="10"/>
        <v>2.69</v>
      </c>
      <c r="R164" s="80">
        <f t="shared" si="8"/>
        <v>0</v>
      </c>
      <c r="S164" s="8">
        <f t="shared" si="9"/>
        <v>0</v>
      </c>
    </row>
    <row r="165" spans="1:19" hidden="1">
      <c r="A165" s="2" t="s">
        <v>347</v>
      </c>
      <c r="B165" s="5" t="s">
        <v>348</v>
      </c>
      <c r="C165" s="5" t="s">
        <v>28</v>
      </c>
      <c r="D165" s="8">
        <v>14.3</v>
      </c>
      <c r="E165" s="8">
        <v>0</v>
      </c>
      <c r="F165" s="8">
        <v>27.61</v>
      </c>
      <c r="G165" s="8">
        <v>27.61</v>
      </c>
      <c r="H165" s="8">
        <v>27.61</v>
      </c>
      <c r="I165" s="6">
        <v>105777317</v>
      </c>
      <c r="J165" s="6">
        <v>0</v>
      </c>
      <c r="K165" s="6">
        <v>14877789</v>
      </c>
      <c r="L165" s="6">
        <v>4014607</v>
      </c>
      <c r="M165" s="6">
        <v>6551926</v>
      </c>
      <c r="N165" s="6">
        <v>131221639</v>
      </c>
      <c r="O165" s="18">
        <v>80.61</v>
      </c>
      <c r="P165" s="18">
        <v>19.39</v>
      </c>
      <c r="Q165" s="18">
        <f t="shared" si="10"/>
        <v>4.99</v>
      </c>
      <c r="R165" s="80">
        <f t="shared" si="8"/>
        <v>193.08</v>
      </c>
      <c r="S165" s="8">
        <f t="shared" si="9"/>
        <v>13.309999999999999</v>
      </c>
    </row>
    <row r="166" spans="1:19" hidden="1">
      <c r="A166" s="2" t="s">
        <v>349</v>
      </c>
      <c r="B166" s="5" t="s">
        <v>350</v>
      </c>
      <c r="C166" s="5" t="s">
        <v>28</v>
      </c>
      <c r="D166" s="8">
        <v>13.91</v>
      </c>
      <c r="E166" s="8">
        <v>0</v>
      </c>
      <c r="F166" s="8">
        <v>17.95</v>
      </c>
      <c r="G166" s="8">
        <v>17.95</v>
      </c>
      <c r="H166" s="8">
        <v>17.95</v>
      </c>
      <c r="I166" s="6">
        <v>37292585</v>
      </c>
      <c r="J166" s="6">
        <v>0</v>
      </c>
      <c r="K166" s="6">
        <v>6817544</v>
      </c>
      <c r="L166" s="6">
        <v>365225</v>
      </c>
      <c r="M166" s="6">
        <v>687696</v>
      </c>
      <c r="N166" s="6">
        <v>45163050</v>
      </c>
      <c r="O166" s="18">
        <v>82.57</v>
      </c>
      <c r="P166" s="18">
        <v>17.43</v>
      </c>
      <c r="Q166" s="18">
        <f t="shared" si="10"/>
        <v>1.52</v>
      </c>
      <c r="R166" s="80">
        <f t="shared" si="8"/>
        <v>129.04</v>
      </c>
      <c r="S166" s="8">
        <f t="shared" si="9"/>
        <v>4.0399999999999991</v>
      </c>
    </row>
    <row r="167" spans="1:19" hidden="1">
      <c r="A167" s="66" t="s">
        <v>351</v>
      </c>
      <c r="B167" s="67" t="s">
        <v>352</v>
      </c>
      <c r="C167" s="67" t="s">
        <v>14</v>
      </c>
      <c r="D167" s="68">
        <v>13.27</v>
      </c>
      <c r="E167" s="68">
        <v>0</v>
      </c>
      <c r="F167" s="68">
        <v>20.53</v>
      </c>
      <c r="G167" s="68">
        <v>20.53</v>
      </c>
      <c r="H167" s="68">
        <v>20.53</v>
      </c>
      <c r="I167" s="69">
        <v>72174833</v>
      </c>
      <c r="J167" s="69">
        <v>0</v>
      </c>
      <c r="K167" s="69">
        <v>10751644</v>
      </c>
      <c r="L167" s="69">
        <v>4220696</v>
      </c>
      <c r="M167" s="69">
        <v>3100912</v>
      </c>
      <c r="N167" s="69">
        <v>90248085</v>
      </c>
      <c r="O167" s="78">
        <v>79.97</v>
      </c>
      <c r="P167" s="78">
        <v>20.03</v>
      </c>
      <c r="Q167" s="78">
        <f t="shared" si="10"/>
        <v>3.44</v>
      </c>
      <c r="R167" s="81">
        <f t="shared" si="8"/>
        <v>154.71</v>
      </c>
      <c r="S167" s="68">
        <f t="shared" si="9"/>
        <v>7.2600000000000016</v>
      </c>
    </row>
    <row r="168" spans="1:19" hidden="1">
      <c r="A168" s="2" t="s">
        <v>353</v>
      </c>
      <c r="B168" s="5" t="s">
        <v>354</v>
      </c>
      <c r="C168" s="5" t="s">
        <v>28</v>
      </c>
      <c r="D168" s="8">
        <v>11.23</v>
      </c>
      <c r="E168" s="8">
        <v>0</v>
      </c>
      <c r="F168" s="8">
        <v>11.23</v>
      </c>
      <c r="G168" s="8">
        <v>11.23</v>
      </c>
      <c r="H168" s="8">
        <v>11.23</v>
      </c>
      <c r="I168" s="6">
        <v>25601175</v>
      </c>
      <c r="J168" s="6">
        <v>0</v>
      </c>
      <c r="K168" s="6">
        <v>1142229</v>
      </c>
      <c r="L168" s="6">
        <v>79137</v>
      </c>
      <c r="M168" s="6">
        <v>617588</v>
      </c>
      <c r="N168" s="6">
        <v>27440129</v>
      </c>
      <c r="O168" s="18">
        <v>93.3</v>
      </c>
      <c r="P168" s="18">
        <v>6.7</v>
      </c>
      <c r="Q168" s="18">
        <f t="shared" si="10"/>
        <v>2.25</v>
      </c>
      <c r="R168" s="80">
        <f t="shared" si="8"/>
        <v>0</v>
      </c>
      <c r="S168" s="8">
        <f t="shared" si="9"/>
        <v>0</v>
      </c>
    </row>
    <row r="169" spans="1:19" hidden="1">
      <c r="A169" s="2" t="s">
        <v>355</v>
      </c>
      <c r="B169" s="5" t="s">
        <v>356</v>
      </c>
      <c r="C169" s="5" t="s">
        <v>17</v>
      </c>
      <c r="D169" s="8">
        <v>15.22</v>
      </c>
      <c r="E169" s="8">
        <v>0</v>
      </c>
      <c r="F169" s="8">
        <v>20.440000000000001</v>
      </c>
      <c r="G169" s="8">
        <v>20.440000000000001</v>
      </c>
      <c r="H169" s="8">
        <v>20.440000000000001</v>
      </c>
      <c r="I169" s="6">
        <v>45353731</v>
      </c>
      <c r="J169" s="6">
        <v>0</v>
      </c>
      <c r="K169" s="6">
        <v>6107563</v>
      </c>
      <c r="L169" s="6">
        <v>9129998</v>
      </c>
      <c r="M169" s="6">
        <v>2819625</v>
      </c>
      <c r="N169" s="6">
        <v>63410917</v>
      </c>
      <c r="O169" s="18">
        <v>71.52</v>
      </c>
      <c r="P169" s="18">
        <v>28.48</v>
      </c>
      <c r="Q169" s="18">
        <f t="shared" si="10"/>
        <v>4.45</v>
      </c>
      <c r="R169" s="80">
        <f t="shared" si="8"/>
        <v>134.30000000000001</v>
      </c>
      <c r="S169" s="8">
        <f t="shared" si="9"/>
        <v>5.2200000000000006</v>
      </c>
    </row>
    <row r="170" spans="1:19" hidden="1">
      <c r="A170" s="2" t="s">
        <v>357</v>
      </c>
      <c r="B170" s="5" t="s">
        <v>358</v>
      </c>
      <c r="C170" s="5" t="s">
        <v>28</v>
      </c>
      <c r="D170" s="8">
        <v>10.74</v>
      </c>
      <c r="E170" s="8">
        <v>0</v>
      </c>
      <c r="F170" s="8">
        <v>10.74</v>
      </c>
      <c r="G170" s="8">
        <v>10.74</v>
      </c>
      <c r="H170" s="8">
        <v>10.74</v>
      </c>
      <c r="I170" s="6">
        <v>64295050</v>
      </c>
      <c r="J170" s="6">
        <v>0</v>
      </c>
      <c r="K170" s="6">
        <v>2561555</v>
      </c>
      <c r="L170" s="6">
        <v>172787</v>
      </c>
      <c r="M170" s="6">
        <v>799819</v>
      </c>
      <c r="N170" s="6">
        <v>67829211</v>
      </c>
      <c r="O170" s="18">
        <v>94.79</v>
      </c>
      <c r="P170" s="18">
        <v>5.21</v>
      </c>
      <c r="Q170" s="18">
        <f t="shared" si="10"/>
        <v>1.18</v>
      </c>
      <c r="R170" s="80">
        <f t="shared" si="8"/>
        <v>0</v>
      </c>
      <c r="S170" s="8">
        <f t="shared" si="9"/>
        <v>0</v>
      </c>
    </row>
    <row r="171" spans="1:19">
      <c r="A171" s="2" t="s">
        <v>359</v>
      </c>
      <c r="B171" s="5" t="s">
        <v>360</v>
      </c>
      <c r="C171" s="5" t="s">
        <v>11</v>
      </c>
      <c r="D171" s="8">
        <v>11.03</v>
      </c>
      <c r="E171" s="8">
        <v>0</v>
      </c>
      <c r="F171" s="8">
        <v>11.03</v>
      </c>
      <c r="G171" s="8">
        <v>11.03</v>
      </c>
      <c r="H171" s="8">
        <v>11.03</v>
      </c>
      <c r="I171" s="6">
        <v>17660942</v>
      </c>
      <c r="J171" s="6">
        <v>0</v>
      </c>
      <c r="K171" s="6">
        <v>822218</v>
      </c>
      <c r="L171" s="6">
        <v>185113</v>
      </c>
      <c r="M171" s="6">
        <v>375305</v>
      </c>
      <c r="N171" s="6">
        <v>19043578</v>
      </c>
      <c r="O171" s="18">
        <v>92.74</v>
      </c>
      <c r="P171" s="101">
        <v>7.26</v>
      </c>
      <c r="Q171" s="18">
        <f t="shared" si="10"/>
        <v>1.97</v>
      </c>
      <c r="R171" s="80">
        <f t="shared" si="8"/>
        <v>0</v>
      </c>
      <c r="S171" s="8">
        <f t="shared" si="9"/>
        <v>0</v>
      </c>
    </row>
    <row r="172" spans="1:19" hidden="1">
      <c r="A172" s="2" t="s">
        <v>361</v>
      </c>
      <c r="B172" s="5" t="s">
        <v>362</v>
      </c>
      <c r="C172" s="5" t="s">
        <v>14</v>
      </c>
      <c r="D172" s="8">
        <v>14.07</v>
      </c>
      <c r="E172" s="8">
        <v>0</v>
      </c>
      <c r="F172" s="8">
        <v>24.95</v>
      </c>
      <c r="G172" s="8">
        <v>24.95</v>
      </c>
      <c r="H172" s="8">
        <v>24.95</v>
      </c>
      <c r="I172" s="6">
        <v>57826867</v>
      </c>
      <c r="J172" s="6">
        <v>0</v>
      </c>
      <c r="K172" s="6">
        <v>26599716</v>
      </c>
      <c r="L172" s="6">
        <v>12680432</v>
      </c>
      <c r="M172" s="6">
        <v>6905852</v>
      </c>
      <c r="N172" s="6">
        <v>104012867</v>
      </c>
      <c r="O172" s="18">
        <v>55.6</v>
      </c>
      <c r="P172" s="18">
        <v>44.4</v>
      </c>
      <c r="Q172" s="18">
        <f t="shared" si="10"/>
        <v>6.64</v>
      </c>
      <c r="R172" s="80">
        <f t="shared" si="8"/>
        <v>177.33</v>
      </c>
      <c r="S172" s="8">
        <f t="shared" si="9"/>
        <v>10.879999999999999</v>
      </c>
    </row>
    <row r="173" spans="1:19">
      <c r="A173" s="2" t="s">
        <v>363</v>
      </c>
      <c r="B173" s="5" t="s">
        <v>364</v>
      </c>
      <c r="C173" s="5" t="s">
        <v>11</v>
      </c>
      <c r="D173" s="8">
        <v>13.38</v>
      </c>
      <c r="E173" s="8">
        <v>0</v>
      </c>
      <c r="F173" s="8">
        <v>13.38</v>
      </c>
      <c r="G173" s="8">
        <v>13.38</v>
      </c>
      <c r="H173" s="8">
        <v>13.38</v>
      </c>
      <c r="I173" s="6">
        <v>61748128</v>
      </c>
      <c r="J173" s="6">
        <v>0</v>
      </c>
      <c r="K173" s="6">
        <v>3335478</v>
      </c>
      <c r="L173" s="6">
        <v>758919</v>
      </c>
      <c r="M173" s="6">
        <v>1064836</v>
      </c>
      <c r="N173" s="6">
        <v>66907361</v>
      </c>
      <c r="O173" s="18">
        <v>92.29</v>
      </c>
      <c r="P173" s="101">
        <v>7.71</v>
      </c>
      <c r="Q173" s="18">
        <f t="shared" si="10"/>
        <v>1.59</v>
      </c>
      <c r="R173" s="80">
        <f t="shared" si="8"/>
        <v>0</v>
      </c>
      <c r="S173" s="8">
        <f t="shared" si="9"/>
        <v>0</v>
      </c>
    </row>
    <row r="174" spans="1:19" hidden="1">
      <c r="A174" s="2" t="s">
        <v>365</v>
      </c>
      <c r="B174" s="5" t="s">
        <v>366</v>
      </c>
      <c r="C174" s="5" t="s">
        <v>59</v>
      </c>
      <c r="D174" s="8">
        <v>8.92</v>
      </c>
      <c r="E174" s="8">
        <v>8.92</v>
      </c>
      <c r="F174" s="8">
        <v>8.92</v>
      </c>
      <c r="G174" s="8">
        <v>8.92</v>
      </c>
      <c r="H174" s="8">
        <v>8.92</v>
      </c>
      <c r="I174" s="6">
        <v>43632307</v>
      </c>
      <c r="J174" s="6">
        <v>15121</v>
      </c>
      <c r="K174" s="6">
        <v>3391321</v>
      </c>
      <c r="L174" s="6">
        <v>301405</v>
      </c>
      <c r="M174" s="6">
        <v>703768</v>
      </c>
      <c r="N174" s="6">
        <v>48043922</v>
      </c>
      <c r="O174" s="18">
        <v>90.85</v>
      </c>
      <c r="P174" s="18">
        <v>9.15</v>
      </c>
      <c r="Q174" s="18">
        <f t="shared" si="10"/>
        <v>1.46</v>
      </c>
      <c r="R174" s="80">
        <f t="shared" si="8"/>
        <v>0</v>
      </c>
      <c r="S174" s="8">
        <f t="shared" si="9"/>
        <v>0</v>
      </c>
    </row>
    <row r="175" spans="1:19">
      <c r="A175" s="2" t="s">
        <v>367</v>
      </c>
      <c r="B175" s="5" t="s">
        <v>368</v>
      </c>
      <c r="C175" s="5" t="s">
        <v>11</v>
      </c>
      <c r="D175" s="8">
        <v>13.21</v>
      </c>
      <c r="E175" s="8">
        <v>0</v>
      </c>
      <c r="F175" s="8">
        <v>13.21</v>
      </c>
      <c r="G175" s="8">
        <v>13.21</v>
      </c>
      <c r="H175" s="8">
        <v>13.21</v>
      </c>
      <c r="I175" s="6">
        <v>21704558</v>
      </c>
      <c r="J175" s="6">
        <v>0</v>
      </c>
      <c r="K175" s="6">
        <v>803869</v>
      </c>
      <c r="L175" s="6">
        <v>204791</v>
      </c>
      <c r="M175" s="6">
        <v>556819</v>
      </c>
      <c r="N175" s="6">
        <v>23270037</v>
      </c>
      <c r="O175" s="18">
        <v>93.27</v>
      </c>
      <c r="P175" s="101">
        <v>6.73</v>
      </c>
      <c r="Q175" s="18">
        <f t="shared" si="10"/>
        <v>2.39</v>
      </c>
      <c r="R175" s="80">
        <f t="shared" si="8"/>
        <v>0</v>
      </c>
      <c r="S175" s="8">
        <f t="shared" si="9"/>
        <v>0</v>
      </c>
    </row>
    <row r="176" spans="1:19" hidden="1">
      <c r="A176" s="2" t="s">
        <v>369</v>
      </c>
      <c r="B176" s="5" t="s">
        <v>370</v>
      </c>
      <c r="C176" s="5" t="s">
        <v>14</v>
      </c>
      <c r="D176" s="8">
        <v>21.04</v>
      </c>
      <c r="E176" s="8">
        <v>0</v>
      </c>
      <c r="F176" s="8">
        <v>28.86</v>
      </c>
      <c r="G176" s="8">
        <v>28.86</v>
      </c>
      <c r="H176" s="8">
        <v>28.86</v>
      </c>
      <c r="I176" s="6">
        <v>27019342</v>
      </c>
      <c r="J176" s="6">
        <v>0</v>
      </c>
      <c r="K176" s="6">
        <v>1936844</v>
      </c>
      <c r="L176" s="6">
        <v>1516446</v>
      </c>
      <c r="M176" s="6">
        <v>886931</v>
      </c>
      <c r="N176" s="6">
        <v>31359563</v>
      </c>
      <c r="O176" s="18">
        <v>86.16</v>
      </c>
      <c r="P176" s="18">
        <v>13.84</v>
      </c>
      <c r="Q176" s="18">
        <f t="shared" si="10"/>
        <v>2.83</v>
      </c>
      <c r="R176" s="80">
        <f t="shared" si="8"/>
        <v>137.16999999999999</v>
      </c>
      <c r="S176" s="8">
        <f t="shared" si="9"/>
        <v>7.82</v>
      </c>
    </row>
    <row r="177" spans="1:19" hidden="1">
      <c r="A177" s="2" t="s">
        <v>371</v>
      </c>
      <c r="B177" s="5" t="s">
        <v>372</v>
      </c>
      <c r="C177" s="5" t="s">
        <v>54</v>
      </c>
      <c r="D177" s="8">
        <v>17.87</v>
      </c>
      <c r="E177" s="8">
        <v>0</v>
      </c>
      <c r="F177" s="8">
        <v>17.87</v>
      </c>
      <c r="G177" s="8">
        <v>17.87</v>
      </c>
      <c r="H177" s="8">
        <v>17.87</v>
      </c>
      <c r="I177" s="6">
        <v>45307425</v>
      </c>
      <c r="J177" s="6">
        <v>0</v>
      </c>
      <c r="K177" s="6">
        <v>1504158</v>
      </c>
      <c r="L177" s="6">
        <v>491580</v>
      </c>
      <c r="M177" s="6">
        <v>625699</v>
      </c>
      <c r="N177" s="6">
        <v>47928862</v>
      </c>
      <c r="O177" s="18">
        <v>94.53</v>
      </c>
      <c r="P177" s="18">
        <v>5.47</v>
      </c>
      <c r="Q177" s="18">
        <f t="shared" si="10"/>
        <v>1.31</v>
      </c>
      <c r="R177" s="80">
        <f t="shared" si="8"/>
        <v>0</v>
      </c>
      <c r="S177" s="8">
        <f t="shared" si="9"/>
        <v>0</v>
      </c>
    </row>
    <row r="178" spans="1:19" hidden="1">
      <c r="A178" s="2" t="s">
        <v>373</v>
      </c>
      <c r="B178" s="5" t="s">
        <v>374</v>
      </c>
      <c r="C178" s="5" t="s">
        <v>14</v>
      </c>
      <c r="D178" s="8">
        <v>9.6</v>
      </c>
      <c r="E178" s="8">
        <v>0</v>
      </c>
      <c r="F178" s="8">
        <v>18.43</v>
      </c>
      <c r="G178" s="8">
        <v>18.43</v>
      </c>
      <c r="H178" s="8">
        <v>18.43</v>
      </c>
      <c r="I178" s="6">
        <v>92747888</v>
      </c>
      <c r="J178" s="6">
        <v>0</v>
      </c>
      <c r="K178" s="6">
        <v>15819274</v>
      </c>
      <c r="L178" s="6">
        <v>2063559</v>
      </c>
      <c r="M178" s="6">
        <v>3139409</v>
      </c>
      <c r="N178" s="6">
        <v>113770130</v>
      </c>
      <c r="O178" s="18">
        <v>81.52</v>
      </c>
      <c r="P178" s="18">
        <v>18.48</v>
      </c>
      <c r="Q178" s="18">
        <f t="shared" si="10"/>
        <v>2.76</v>
      </c>
      <c r="R178" s="80">
        <f t="shared" si="8"/>
        <v>191.98</v>
      </c>
      <c r="S178" s="8">
        <f t="shared" si="9"/>
        <v>8.83</v>
      </c>
    </row>
    <row r="179" spans="1:19" hidden="1">
      <c r="A179" s="2" t="s">
        <v>375</v>
      </c>
      <c r="B179" s="5" t="s">
        <v>376</v>
      </c>
      <c r="C179" s="5" t="s">
        <v>54</v>
      </c>
      <c r="D179" s="8">
        <v>16.97</v>
      </c>
      <c r="E179" s="8">
        <v>0</v>
      </c>
      <c r="F179" s="8">
        <v>16.97</v>
      </c>
      <c r="G179" s="8">
        <v>16.97</v>
      </c>
      <c r="H179" s="8">
        <v>16.97</v>
      </c>
      <c r="I179" s="6">
        <v>29935803</v>
      </c>
      <c r="J179" s="6">
        <v>0</v>
      </c>
      <c r="K179" s="6">
        <v>1412287</v>
      </c>
      <c r="L179" s="6">
        <v>5042544</v>
      </c>
      <c r="M179" s="6">
        <v>3091331</v>
      </c>
      <c r="N179" s="6">
        <v>39481965</v>
      </c>
      <c r="O179" s="18">
        <v>75.819999999999993</v>
      </c>
      <c r="P179" s="18">
        <v>24.18</v>
      </c>
      <c r="Q179" s="18">
        <f t="shared" si="10"/>
        <v>7.83</v>
      </c>
      <c r="R179" s="80">
        <f t="shared" si="8"/>
        <v>0</v>
      </c>
      <c r="S179" s="8">
        <f t="shared" si="9"/>
        <v>0</v>
      </c>
    </row>
    <row r="180" spans="1:19" hidden="1">
      <c r="A180" s="2" t="s">
        <v>377</v>
      </c>
      <c r="B180" s="5" t="s">
        <v>378</v>
      </c>
      <c r="C180" s="5" t="s">
        <v>14</v>
      </c>
      <c r="D180" s="8">
        <v>10.81</v>
      </c>
      <c r="E180" s="8">
        <v>0</v>
      </c>
      <c r="F180" s="8">
        <v>18.809999999999999</v>
      </c>
      <c r="G180" s="8">
        <v>18.809999999999999</v>
      </c>
      <c r="H180" s="8">
        <v>18.809999999999999</v>
      </c>
      <c r="I180" s="6">
        <v>54564565</v>
      </c>
      <c r="J180" s="6">
        <v>0</v>
      </c>
      <c r="K180" s="6">
        <v>2802420</v>
      </c>
      <c r="L180" s="6">
        <v>384858</v>
      </c>
      <c r="M180" s="6">
        <v>1623395</v>
      </c>
      <c r="N180" s="6">
        <v>59375238</v>
      </c>
      <c r="O180" s="18">
        <v>91.9</v>
      </c>
      <c r="P180" s="18">
        <v>8.1</v>
      </c>
      <c r="Q180" s="18">
        <f t="shared" si="10"/>
        <v>2.73</v>
      </c>
      <c r="R180" s="80">
        <f t="shared" si="8"/>
        <v>174.01</v>
      </c>
      <c r="S180" s="8">
        <f t="shared" si="9"/>
        <v>7.9999999999999982</v>
      </c>
    </row>
    <row r="181" spans="1:19" hidden="1">
      <c r="A181" s="2" t="s">
        <v>379</v>
      </c>
      <c r="B181" s="5" t="s">
        <v>380</v>
      </c>
      <c r="C181" s="5" t="s">
        <v>38</v>
      </c>
      <c r="D181" s="8">
        <v>16.739999999999998</v>
      </c>
      <c r="E181" s="8">
        <v>0</v>
      </c>
      <c r="F181" s="8">
        <v>16.739999999999998</v>
      </c>
      <c r="G181" s="8">
        <v>16.739999999999998</v>
      </c>
      <c r="H181" s="8">
        <v>16.739999999999998</v>
      </c>
      <c r="I181" s="6">
        <v>14213276</v>
      </c>
      <c r="J181" s="6">
        <v>0</v>
      </c>
      <c r="K181" s="6">
        <v>1008072</v>
      </c>
      <c r="L181" s="6">
        <v>63216</v>
      </c>
      <c r="M181" s="6">
        <v>909844</v>
      </c>
      <c r="N181" s="6">
        <v>16194408</v>
      </c>
      <c r="O181" s="18">
        <v>87.77</v>
      </c>
      <c r="P181" s="18">
        <v>12.23</v>
      </c>
      <c r="Q181" s="18">
        <f t="shared" si="10"/>
        <v>5.62</v>
      </c>
      <c r="R181" s="80">
        <f t="shared" si="8"/>
        <v>0</v>
      </c>
      <c r="S181" s="8">
        <f t="shared" si="9"/>
        <v>0</v>
      </c>
    </row>
    <row r="182" spans="1:19" hidden="1">
      <c r="A182" s="2" t="s">
        <v>381</v>
      </c>
      <c r="B182" s="5" t="s">
        <v>382</v>
      </c>
      <c r="C182" s="5" t="s">
        <v>28</v>
      </c>
      <c r="D182" s="8">
        <v>15.81</v>
      </c>
      <c r="E182" s="8">
        <v>0</v>
      </c>
      <c r="F182" s="8">
        <v>15.81</v>
      </c>
      <c r="G182" s="8">
        <v>15.81</v>
      </c>
      <c r="H182" s="8">
        <v>15.81</v>
      </c>
      <c r="I182" s="6">
        <v>12476703</v>
      </c>
      <c r="J182" s="6">
        <v>0</v>
      </c>
      <c r="K182" s="6">
        <v>331741</v>
      </c>
      <c r="L182" s="6">
        <v>125927</v>
      </c>
      <c r="M182" s="6">
        <v>127957</v>
      </c>
      <c r="N182" s="6">
        <v>13062328</v>
      </c>
      <c r="O182" s="18">
        <v>95.52</v>
      </c>
      <c r="P182" s="18">
        <v>4.4800000000000004</v>
      </c>
      <c r="Q182" s="18">
        <f t="shared" si="10"/>
        <v>0.98</v>
      </c>
      <c r="R182" s="80">
        <f t="shared" si="8"/>
        <v>0</v>
      </c>
      <c r="S182" s="8">
        <f t="shared" si="9"/>
        <v>0</v>
      </c>
    </row>
    <row r="183" spans="1:19" hidden="1">
      <c r="A183" s="2" t="s">
        <v>383</v>
      </c>
      <c r="B183" s="5" t="s">
        <v>384</v>
      </c>
      <c r="C183" s="5" t="s">
        <v>28</v>
      </c>
      <c r="D183" s="8">
        <v>14.19</v>
      </c>
      <c r="E183" s="8">
        <v>0</v>
      </c>
      <c r="F183" s="8">
        <v>28.22</v>
      </c>
      <c r="G183" s="8">
        <v>28.22</v>
      </c>
      <c r="H183" s="8">
        <v>28.22</v>
      </c>
      <c r="I183" s="6">
        <v>68142101</v>
      </c>
      <c r="J183" s="6">
        <v>0</v>
      </c>
      <c r="K183" s="6">
        <v>12780163</v>
      </c>
      <c r="L183" s="6">
        <v>4080546</v>
      </c>
      <c r="M183" s="6">
        <v>4843445</v>
      </c>
      <c r="N183" s="6">
        <v>89846255</v>
      </c>
      <c r="O183" s="18">
        <v>75.84</v>
      </c>
      <c r="P183" s="18">
        <v>24.16</v>
      </c>
      <c r="Q183" s="18">
        <f t="shared" si="10"/>
        <v>5.39</v>
      </c>
      <c r="R183" s="80">
        <f t="shared" si="8"/>
        <v>198.87</v>
      </c>
      <c r="S183" s="8">
        <f t="shared" si="9"/>
        <v>14.03</v>
      </c>
    </row>
    <row r="184" spans="1:19">
      <c r="A184" s="2" t="s">
        <v>385</v>
      </c>
      <c r="B184" s="5" t="s">
        <v>386</v>
      </c>
      <c r="C184" s="5" t="s">
        <v>11</v>
      </c>
      <c r="D184" s="8">
        <v>15.48</v>
      </c>
      <c r="E184" s="8">
        <v>0</v>
      </c>
      <c r="F184" s="8">
        <v>16.440000000000001</v>
      </c>
      <c r="G184" s="8">
        <v>16.440000000000001</v>
      </c>
      <c r="H184" s="8">
        <v>16.440000000000001</v>
      </c>
      <c r="I184" s="6">
        <v>34677637</v>
      </c>
      <c r="J184" s="6">
        <v>0</v>
      </c>
      <c r="K184" s="6">
        <v>5653845</v>
      </c>
      <c r="L184" s="6">
        <v>1093369</v>
      </c>
      <c r="M184" s="6">
        <v>1357837</v>
      </c>
      <c r="N184" s="6">
        <v>42782688</v>
      </c>
      <c r="O184" s="18">
        <v>81.06</v>
      </c>
      <c r="P184" s="101">
        <v>18.940000000000001</v>
      </c>
      <c r="Q184" s="18">
        <f t="shared" si="10"/>
        <v>3.17</v>
      </c>
      <c r="R184" s="80">
        <f t="shared" si="8"/>
        <v>106.2</v>
      </c>
      <c r="S184" s="8">
        <f t="shared" si="9"/>
        <v>0.96000000000000085</v>
      </c>
    </row>
    <row r="185" spans="1:19" hidden="1">
      <c r="A185" s="2" t="s">
        <v>387</v>
      </c>
      <c r="B185" s="5" t="s">
        <v>388</v>
      </c>
      <c r="C185" s="5" t="s">
        <v>31</v>
      </c>
      <c r="D185" s="8">
        <v>18.02</v>
      </c>
      <c r="E185" s="8">
        <v>0</v>
      </c>
      <c r="F185" s="8">
        <v>18.02</v>
      </c>
      <c r="G185" s="8">
        <v>18.02</v>
      </c>
      <c r="H185" s="8">
        <v>18.02</v>
      </c>
      <c r="I185" s="6">
        <v>1110149</v>
      </c>
      <c r="J185" s="6">
        <v>0</v>
      </c>
      <c r="K185" s="6">
        <v>50042</v>
      </c>
      <c r="L185" s="6">
        <v>443</v>
      </c>
      <c r="M185" s="6">
        <v>50791</v>
      </c>
      <c r="N185" s="6">
        <v>1211425</v>
      </c>
      <c r="O185" s="18">
        <v>91.64</v>
      </c>
      <c r="P185" s="18">
        <v>8.36</v>
      </c>
      <c r="Q185" s="18">
        <f t="shared" si="10"/>
        <v>4.1900000000000004</v>
      </c>
      <c r="R185" s="80">
        <f t="shared" si="8"/>
        <v>0</v>
      </c>
      <c r="S185" s="8">
        <f t="shared" si="9"/>
        <v>0</v>
      </c>
    </row>
    <row r="186" spans="1:19" hidden="1">
      <c r="A186" s="2" t="s">
        <v>389</v>
      </c>
      <c r="B186" s="5" t="s">
        <v>390</v>
      </c>
      <c r="C186" s="5" t="s">
        <v>28</v>
      </c>
      <c r="D186" s="8">
        <v>13.69</v>
      </c>
      <c r="E186" s="8">
        <v>0</v>
      </c>
      <c r="F186" s="8">
        <v>13.69</v>
      </c>
      <c r="G186" s="8">
        <v>13.69</v>
      </c>
      <c r="H186" s="8">
        <v>13.69</v>
      </c>
      <c r="I186" s="6">
        <v>23838934</v>
      </c>
      <c r="J186" s="6">
        <v>0</v>
      </c>
      <c r="K186" s="6">
        <v>3048894</v>
      </c>
      <c r="L186" s="6">
        <v>1203113</v>
      </c>
      <c r="M186" s="6">
        <v>623282</v>
      </c>
      <c r="N186" s="6">
        <v>28714223</v>
      </c>
      <c r="O186" s="18">
        <v>83.02</v>
      </c>
      <c r="P186" s="18">
        <v>16.98</v>
      </c>
      <c r="Q186" s="18">
        <f t="shared" si="10"/>
        <v>2.17</v>
      </c>
      <c r="R186" s="80">
        <f t="shared" si="8"/>
        <v>0</v>
      </c>
      <c r="S186" s="8">
        <f t="shared" si="9"/>
        <v>0</v>
      </c>
    </row>
    <row r="187" spans="1:19" hidden="1">
      <c r="A187" s="2" t="s">
        <v>391</v>
      </c>
      <c r="B187" s="5" t="s">
        <v>392</v>
      </c>
      <c r="C187" s="5" t="s">
        <v>38</v>
      </c>
      <c r="D187" s="8">
        <v>16.54</v>
      </c>
      <c r="E187" s="8">
        <v>0</v>
      </c>
      <c r="F187" s="8">
        <v>30.88</v>
      </c>
      <c r="G187" s="8">
        <v>30.88</v>
      </c>
      <c r="H187" s="8">
        <v>30.88</v>
      </c>
      <c r="I187" s="6">
        <v>44949870</v>
      </c>
      <c r="J187" s="6">
        <v>0</v>
      </c>
      <c r="K187" s="6">
        <v>11801123</v>
      </c>
      <c r="L187" s="6">
        <v>6536297</v>
      </c>
      <c r="M187" s="6">
        <v>3882616</v>
      </c>
      <c r="N187" s="6">
        <v>67169906</v>
      </c>
      <c r="O187" s="18">
        <v>66.92</v>
      </c>
      <c r="P187" s="18">
        <v>33.08</v>
      </c>
      <c r="Q187" s="18">
        <f t="shared" si="10"/>
        <v>5.78</v>
      </c>
      <c r="R187" s="80">
        <f t="shared" si="8"/>
        <v>186.7</v>
      </c>
      <c r="S187" s="8">
        <f t="shared" si="9"/>
        <v>14.34</v>
      </c>
    </row>
    <row r="188" spans="1:19" hidden="1">
      <c r="A188" s="2" t="s">
        <v>393</v>
      </c>
      <c r="B188" s="5" t="s">
        <v>394</v>
      </c>
      <c r="C188" s="5" t="s">
        <v>38</v>
      </c>
      <c r="D188" s="8">
        <v>15.85</v>
      </c>
      <c r="E188" s="8">
        <v>0</v>
      </c>
      <c r="F188" s="8">
        <v>15.85</v>
      </c>
      <c r="G188" s="8">
        <v>15.85</v>
      </c>
      <c r="H188" s="8">
        <v>15.85</v>
      </c>
      <c r="I188" s="6">
        <v>21110537</v>
      </c>
      <c r="J188" s="6">
        <v>0</v>
      </c>
      <c r="K188" s="6">
        <v>2487029</v>
      </c>
      <c r="L188" s="6">
        <v>866966</v>
      </c>
      <c r="M188" s="6">
        <v>1960328</v>
      </c>
      <c r="N188" s="6">
        <v>26424860</v>
      </c>
      <c r="O188" s="18">
        <v>79.89</v>
      </c>
      <c r="P188" s="18">
        <v>20.11</v>
      </c>
      <c r="Q188" s="18">
        <f t="shared" si="10"/>
        <v>7.42</v>
      </c>
      <c r="R188" s="80">
        <f t="shared" si="8"/>
        <v>0</v>
      </c>
      <c r="S188" s="8">
        <f t="shared" si="9"/>
        <v>0</v>
      </c>
    </row>
    <row r="189" spans="1:19" hidden="1">
      <c r="A189" s="2" t="s">
        <v>395</v>
      </c>
      <c r="B189" s="5" t="s">
        <v>396</v>
      </c>
      <c r="C189" s="5" t="s">
        <v>54</v>
      </c>
      <c r="D189" s="8">
        <v>18.7</v>
      </c>
      <c r="E189" s="8">
        <v>0</v>
      </c>
      <c r="F189" s="8">
        <v>18.7</v>
      </c>
      <c r="G189" s="8">
        <v>18.7</v>
      </c>
      <c r="H189" s="8">
        <v>18.7</v>
      </c>
      <c r="I189" s="6">
        <v>20353298</v>
      </c>
      <c r="J189" s="6">
        <v>0</v>
      </c>
      <c r="K189" s="6">
        <v>1280305</v>
      </c>
      <c r="L189" s="6">
        <v>328051</v>
      </c>
      <c r="M189" s="6">
        <v>478999</v>
      </c>
      <c r="N189" s="6">
        <v>22440653</v>
      </c>
      <c r="O189" s="18">
        <v>90.7</v>
      </c>
      <c r="P189" s="18">
        <v>9.3000000000000007</v>
      </c>
      <c r="Q189" s="18">
        <f t="shared" si="10"/>
        <v>2.13</v>
      </c>
      <c r="R189" s="80">
        <f t="shared" si="8"/>
        <v>0</v>
      </c>
      <c r="S189" s="8">
        <f t="shared" si="9"/>
        <v>0</v>
      </c>
    </row>
    <row r="190" spans="1:19" hidden="1">
      <c r="A190" s="2" t="s">
        <v>397</v>
      </c>
      <c r="B190" s="5" t="s">
        <v>398</v>
      </c>
      <c r="C190" s="5" t="s">
        <v>38</v>
      </c>
      <c r="D190" s="8">
        <v>16.16</v>
      </c>
      <c r="E190" s="8">
        <v>0</v>
      </c>
      <c r="F190" s="8">
        <v>16.16</v>
      </c>
      <c r="G190" s="8">
        <v>16.16</v>
      </c>
      <c r="H190" s="8">
        <v>16.16</v>
      </c>
      <c r="I190" s="6">
        <v>4624711</v>
      </c>
      <c r="J190" s="6">
        <v>0</v>
      </c>
      <c r="K190" s="6">
        <v>94332</v>
      </c>
      <c r="L190" s="6">
        <v>35737</v>
      </c>
      <c r="M190" s="6">
        <v>285875</v>
      </c>
      <c r="N190" s="6">
        <v>5040655</v>
      </c>
      <c r="O190" s="18">
        <v>91.75</v>
      </c>
      <c r="P190" s="18">
        <v>8.25</v>
      </c>
      <c r="Q190" s="18">
        <f t="shared" si="10"/>
        <v>5.67</v>
      </c>
      <c r="R190" s="80">
        <f t="shared" si="8"/>
        <v>0</v>
      </c>
      <c r="S190" s="8">
        <f t="shared" si="9"/>
        <v>0</v>
      </c>
    </row>
    <row r="191" spans="1:19" hidden="1">
      <c r="A191" s="2" t="s">
        <v>399</v>
      </c>
      <c r="B191" s="5" t="s">
        <v>400</v>
      </c>
      <c r="C191" s="5" t="s">
        <v>54</v>
      </c>
      <c r="D191" s="8">
        <v>13.18</v>
      </c>
      <c r="E191" s="8">
        <v>0</v>
      </c>
      <c r="F191" s="8">
        <v>20.2</v>
      </c>
      <c r="G191" s="8">
        <v>20.2</v>
      </c>
      <c r="H191" s="8">
        <v>20.2</v>
      </c>
      <c r="I191" s="6">
        <v>77418613</v>
      </c>
      <c r="J191" s="6">
        <v>0</v>
      </c>
      <c r="K191" s="6">
        <v>2939398</v>
      </c>
      <c r="L191" s="6">
        <v>93847</v>
      </c>
      <c r="M191" s="6">
        <v>1896211</v>
      </c>
      <c r="N191" s="6">
        <v>82348069</v>
      </c>
      <c r="O191" s="18">
        <v>94.01</v>
      </c>
      <c r="P191" s="18">
        <v>5.99</v>
      </c>
      <c r="Q191" s="18">
        <f t="shared" si="10"/>
        <v>2.2999999999999998</v>
      </c>
      <c r="R191" s="80">
        <f t="shared" si="8"/>
        <v>153.26</v>
      </c>
      <c r="S191" s="8">
        <f t="shared" si="9"/>
        <v>7.02</v>
      </c>
    </row>
    <row r="192" spans="1:19" hidden="1">
      <c r="A192" s="2" t="s">
        <v>401</v>
      </c>
      <c r="B192" s="5" t="s">
        <v>402</v>
      </c>
      <c r="C192" s="5" t="s">
        <v>43</v>
      </c>
      <c r="D192" s="8">
        <v>13.43</v>
      </c>
      <c r="E192" s="8">
        <v>0</v>
      </c>
      <c r="F192" s="8">
        <v>25.65</v>
      </c>
      <c r="G192" s="8">
        <v>25.65</v>
      </c>
      <c r="H192" s="8">
        <v>25.65</v>
      </c>
      <c r="I192" s="6">
        <v>132295</v>
      </c>
      <c r="J192" s="6">
        <v>0</v>
      </c>
      <c r="K192" s="6">
        <v>11083</v>
      </c>
      <c r="L192" s="6">
        <v>322956</v>
      </c>
      <c r="M192" s="6">
        <v>80505</v>
      </c>
      <c r="N192" s="6">
        <v>546839</v>
      </c>
      <c r="O192" s="18">
        <v>24.19</v>
      </c>
      <c r="P192" s="18">
        <v>75.81</v>
      </c>
      <c r="Q192" s="18">
        <f t="shared" si="10"/>
        <v>14.72</v>
      </c>
      <c r="R192" s="80">
        <f t="shared" si="8"/>
        <v>190.99</v>
      </c>
      <c r="S192" s="8">
        <f t="shared" si="9"/>
        <v>12.219999999999999</v>
      </c>
    </row>
    <row r="193" spans="1:19" hidden="1">
      <c r="A193" s="2" t="s">
        <v>403</v>
      </c>
      <c r="B193" s="5" t="s">
        <v>404</v>
      </c>
      <c r="C193" s="5" t="s">
        <v>23</v>
      </c>
      <c r="D193" s="8">
        <v>18.34</v>
      </c>
      <c r="E193" s="8">
        <v>0</v>
      </c>
      <c r="F193" s="8">
        <v>18.34</v>
      </c>
      <c r="G193" s="8">
        <v>18.34</v>
      </c>
      <c r="H193" s="8">
        <v>18.34</v>
      </c>
      <c r="I193" s="6">
        <v>12714625</v>
      </c>
      <c r="J193" s="6">
        <v>0</v>
      </c>
      <c r="K193" s="6">
        <v>461063</v>
      </c>
      <c r="L193" s="6">
        <v>251794</v>
      </c>
      <c r="M193" s="6">
        <v>681351</v>
      </c>
      <c r="N193" s="6">
        <v>14108833</v>
      </c>
      <c r="O193" s="18">
        <v>90.12</v>
      </c>
      <c r="P193" s="18">
        <v>9.8800000000000008</v>
      </c>
      <c r="Q193" s="18">
        <f t="shared" si="10"/>
        <v>4.83</v>
      </c>
      <c r="R193" s="80">
        <f t="shared" si="8"/>
        <v>0</v>
      </c>
      <c r="S193" s="8">
        <f t="shared" si="9"/>
        <v>0</v>
      </c>
    </row>
    <row r="194" spans="1:19" hidden="1">
      <c r="A194" s="2" t="s">
        <v>405</v>
      </c>
      <c r="B194" s="5" t="s">
        <v>406</v>
      </c>
      <c r="C194" s="5" t="s">
        <v>43</v>
      </c>
      <c r="D194" s="8">
        <v>17.13</v>
      </c>
      <c r="E194" s="8">
        <v>0</v>
      </c>
      <c r="F194" s="8">
        <v>26.19</v>
      </c>
      <c r="G194" s="8">
        <v>26.19</v>
      </c>
      <c r="H194" s="8">
        <v>26.19</v>
      </c>
      <c r="I194" s="6">
        <v>10176785</v>
      </c>
      <c r="J194" s="6">
        <v>0</v>
      </c>
      <c r="K194" s="6">
        <v>919935</v>
      </c>
      <c r="L194" s="6">
        <v>4210515</v>
      </c>
      <c r="M194" s="6">
        <v>2625877</v>
      </c>
      <c r="N194" s="6">
        <v>17933112</v>
      </c>
      <c r="O194" s="18">
        <v>56.75</v>
      </c>
      <c r="P194" s="18">
        <v>43.25</v>
      </c>
      <c r="Q194" s="18">
        <f t="shared" si="10"/>
        <v>14.64</v>
      </c>
      <c r="R194" s="80">
        <f t="shared" si="8"/>
        <v>152.88999999999999</v>
      </c>
      <c r="S194" s="8">
        <f t="shared" si="9"/>
        <v>9.0600000000000023</v>
      </c>
    </row>
    <row r="195" spans="1:19" hidden="1">
      <c r="A195" s="2" t="s">
        <v>407</v>
      </c>
      <c r="B195" s="5" t="s">
        <v>408</v>
      </c>
      <c r="C195" s="5" t="s">
        <v>20</v>
      </c>
      <c r="D195" s="8">
        <v>7.4</v>
      </c>
      <c r="E195" s="8">
        <v>0</v>
      </c>
      <c r="F195" s="8">
        <v>7.4</v>
      </c>
      <c r="G195" s="8">
        <v>7.4</v>
      </c>
      <c r="H195" s="8">
        <v>7.4</v>
      </c>
      <c r="I195" s="6">
        <v>3741395</v>
      </c>
      <c r="J195" s="6">
        <v>0</v>
      </c>
      <c r="K195" s="6">
        <v>69907</v>
      </c>
      <c r="L195" s="6">
        <v>4367</v>
      </c>
      <c r="M195" s="6">
        <v>71006</v>
      </c>
      <c r="N195" s="6">
        <v>3886675</v>
      </c>
      <c r="O195" s="18">
        <v>96.26</v>
      </c>
      <c r="P195" s="18">
        <v>3.74</v>
      </c>
      <c r="Q195" s="18">
        <f t="shared" si="10"/>
        <v>1.83</v>
      </c>
      <c r="R195" s="80">
        <f t="shared" ref="R195:R258" si="11">ROUND(IF(+F195/D195*100=100,0, F195/D195*100),2)</f>
        <v>0</v>
      </c>
      <c r="S195" s="8">
        <f t="shared" ref="S195:S258" si="12">+F195-D195</f>
        <v>0</v>
      </c>
    </row>
    <row r="196" spans="1:19" hidden="1">
      <c r="A196" s="2" t="s">
        <v>409</v>
      </c>
      <c r="B196" s="5" t="s">
        <v>410</v>
      </c>
      <c r="C196" s="5" t="s">
        <v>23</v>
      </c>
      <c r="D196" s="8">
        <v>13.22</v>
      </c>
      <c r="E196" s="8">
        <v>0</v>
      </c>
      <c r="F196" s="8">
        <v>13.22</v>
      </c>
      <c r="G196" s="8">
        <v>13.22</v>
      </c>
      <c r="H196" s="8">
        <v>13.22</v>
      </c>
      <c r="I196" s="6">
        <v>1399350</v>
      </c>
      <c r="J196" s="6">
        <v>0</v>
      </c>
      <c r="K196" s="6">
        <v>20310</v>
      </c>
      <c r="L196" s="6">
        <v>8212</v>
      </c>
      <c r="M196" s="6">
        <v>34092</v>
      </c>
      <c r="N196" s="6">
        <v>1461964</v>
      </c>
      <c r="O196" s="18">
        <v>95.72</v>
      </c>
      <c r="P196" s="18">
        <v>4.28</v>
      </c>
      <c r="Q196" s="18">
        <f t="shared" ref="Q196:Q259" si="13">ROUND(+M196/N196*100,2)</f>
        <v>2.33</v>
      </c>
      <c r="R196" s="80">
        <f t="shared" si="11"/>
        <v>0</v>
      </c>
      <c r="S196" s="8">
        <f t="shared" si="12"/>
        <v>0</v>
      </c>
    </row>
    <row r="197" spans="1:19" hidden="1">
      <c r="A197" s="2" t="s">
        <v>411</v>
      </c>
      <c r="B197" s="5" t="s">
        <v>412</v>
      </c>
      <c r="C197" s="5" t="s">
        <v>20</v>
      </c>
      <c r="D197" s="8">
        <v>4.57</v>
      </c>
      <c r="E197" s="8">
        <v>0</v>
      </c>
      <c r="F197" s="8">
        <v>4.57</v>
      </c>
      <c r="G197" s="8">
        <v>4.57</v>
      </c>
      <c r="H197" s="8">
        <v>4.57</v>
      </c>
      <c r="I197" s="6">
        <v>392032</v>
      </c>
      <c r="J197" s="6">
        <v>0</v>
      </c>
      <c r="K197" s="6">
        <v>1239</v>
      </c>
      <c r="L197" s="6">
        <v>1761</v>
      </c>
      <c r="M197" s="6">
        <v>7560</v>
      </c>
      <c r="N197" s="6">
        <v>402592</v>
      </c>
      <c r="O197" s="18">
        <v>97.38</v>
      </c>
      <c r="P197" s="18">
        <v>2.62</v>
      </c>
      <c r="Q197" s="18">
        <f t="shared" si="13"/>
        <v>1.88</v>
      </c>
      <c r="R197" s="80">
        <f t="shared" si="11"/>
        <v>0</v>
      </c>
      <c r="S197" s="8">
        <f t="shared" si="12"/>
        <v>0</v>
      </c>
    </row>
    <row r="198" spans="1:19" hidden="1">
      <c r="A198" s="2" t="s">
        <v>413</v>
      </c>
      <c r="B198" s="5" t="s">
        <v>414</v>
      </c>
      <c r="C198" s="5" t="s">
        <v>28</v>
      </c>
      <c r="D198" s="8">
        <v>10.91</v>
      </c>
      <c r="E198" s="8">
        <v>0</v>
      </c>
      <c r="F198" s="8">
        <v>10.91</v>
      </c>
      <c r="G198" s="8">
        <v>10.91</v>
      </c>
      <c r="H198" s="8">
        <v>10.91</v>
      </c>
      <c r="I198" s="6">
        <v>9354843</v>
      </c>
      <c r="J198" s="6">
        <v>0</v>
      </c>
      <c r="K198" s="6">
        <v>163212</v>
      </c>
      <c r="L198" s="6">
        <v>4032</v>
      </c>
      <c r="M198" s="6">
        <v>275623</v>
      </c>
      <c r="N198" s="6">
        <v>9797710</v>
      </c>
      <c r="O198" s="18">
        <v>95.48</v>
      </c>
      <c r="P198" s="18">
        <v>4.5199999999999996</v>
      </c>
      <c r="Q198" s="18">
        <f t="shared" si="13"/>
        <v>2.81</v>
      </c>
      <c r="R198" s="80">
        <f t="shared" si="11"/>
        <v>0</v>
      </c>
      <c r="S198" s="8">
        <f t="shared" si="12"/>
        <v>0</v>
      </c>
    </row>
    <row r="199" spans="1:19" hidden="1">
      <c r="A199" s="66" t="s">
        <v>415</v>
      </c>
      <c r="B199" s="67" t="s">
        <v>416</v>
      </c>
      <c r="C199" s="67" t="s">
        <v>417</v>
      </c>
      <c r="D199" s="68">
        <v>3.36</v>
      </c>
      <c r="E199" s="68">
        <v>3.2</v>
      </c>
      <c r="F199" s="68">
        <v>5.71</v>
      </c>
      <c r="G199" s="68">
        <v>5.71</v>
      </c>
      <c r="H199" s="68">
        <v>5.71</v>
      </c>
      <c r="I199" s="69">
        <v>70713333</v>
      </c>
      <c r="J199" s="69">
        <v>6011</v>
      </c>
      <c r="K199" s="69">
        <v>7516715</v>
      </c>
      <c r="L199" s="69">
        <v>353836</v>
      </c>
      <c r="M199" s="69">
        <v>1568940</v>
      </c>
      <c r="N199" s="69">
        <v>80158835</v>
      </c>
      <c r="O199" s="78">
        <v>88.22</v>
      </c>
      <c r="P199" s="78">
        <v>11.78</v>
      </c>
      <c r="Q199" s="78">
        <f t="shared" si="13"/>
        <v>1.96</v>
      </c>
      <c r="R199" s="81">
        <f t="shared" si="11"/>
        <v>169.94</v>
      </c>
      <c r="S199" s="68">
        <f t="shared" si="12"/>
        <v>2.35</v>
      </c>
    </row>
    <row r="200" spans="1:19" hidden="1">
      <c r="A200" s="2" t="s">
        <v>418</v>
      </c>
      <c r="B200" s="5" t="s">
        <v>419</v>
      </c>
      <c r="C200" s="5" t="s">
        <v>14</v>
      </c>
      <c r="D200" s="8">
        <v>12.71</v>
      </c>
      <c r="E200" s="8">
        <v>0</v>
      </c>
      <c r="F200" s="8">
        <v>12.71</v>
      </c>
      <c r="G200" s="8">
        <v>12.71</v>
      </c>
      <c r="H200" s="8">
        <v>12.71</v>
      </c>
      <c r="I200" s="6">
        <v>88804620</v>
      </c>
      <c r="J200" s="6">
        <v>0</v>
      </c>
      <c r="K200" s="6">
        <v>20099083</v>
      </c>
      <c r="L200" s="6">
        <v>555554</v>
      </c>
      <c r="M200" s="6">
        <v>1922619</v>
      </c>
      <c r="N200" s="6">
        <v>111381876</v>
      </c>
      <c r="O200" s="18">
        <v>79.73</v>
      </c>
      <c r="P200" s="18">
        <v>20.27</v>
      </c>
      <c r="Q200" s="18">
        <f t="shared" si="13"/>
        <v>1.73</v>
      </c>
      <c r="R200" s="80">
        <f t="shared" si="11"/>
        <v>0</v>
      </c>
      <c r="S200" s="8">
        <f t="shared" si="12"/>
        <v>0</v>
      </c>
    </row>
    <row r="201" spans="1:19" hidden="1">
      <c r="A201" s="2" t="s">
        <v>420</v>
      </c>
      <c r="B201" s="5" t="s">
        <v>421</v>
      </c>
      <c r="C201" s="5" t="s">
        <v>54</v>
      </c>
      <c r="D201" s="8">
        <v>12.39</v>
      </c>
      <c r="E201" s="8">
        <v>0</v>
      </c>
      <c r="F201" s="8">
        <v>24.42</v>
      </c>
      <c r="G201" s="8">
        <v>24.42</v>
      </c>
      <c r="H201" s="8">
        <v>24.42</v>
      </c>
      <c r="I201" s="6">
        <v>109613423</v>
      </c>
      <c r="J201" s="6">
        <v>0</v>
      </c>
      <c r="K201" s="6">
        <v>23605217</v>
      </c>
      <c r="L201" s="6">
        <v>3138700</v>
      </c>
      <c r="M201" s="6">
        <v>5536645</v>
      </c>
      <c r="N201" s="6">
        <v>141893985</v>
      </c>
      <c r="O201" s="18">
        <v>77.25</v>
      </c>
      <c r="P201" s="18">
        <v>22.75</v>
      </c>
      <c r="Q201" s="18">
        <f t="shared" si="13"/>
        <v>3.9</v>
      </c>
      <c r="R201" s="80">
        <f t="shared" si="11"/>
        <v>197.09</v>
      </c>
      <c r="S201" s="8">
        <f t="shared" si="12"/>
        <v>12.030000000000001</v>
      </c>
    </row>
    <row r="202" spans="1:19" hidden="1">
      <c r="A202" s="2" t="s">
        <v>422</v>
      </c>
      <c r="B202" s="5" t="s">
        <v>423</v>
      </c>
      <c r="C202" s="5" t="s">
        <v>20</v>
      </c>
      <c r="D202" s="8">
        <v>14.15</v>
      </c>
      <c r="E202" s="8">
        <v>14.15</v>
      </c>
      <c r="F202" s="8">
        <v>14.15</v>
      </c>
      <c r="G202" s="8">
        <v>14.15</v>
      </c>
      <c r="H202" s="8">
        <v>14.15</v>
      </c>
      <c r="I202" s="6">
        <v>466750</v>
      </c>
      <c r="J202" s="6">
        <v>8650</v>
      </c>
      <c r="K202" s="6">
        <v>63692</v>
      </c>
      <c r="L202" s="6">
        <v>4072</v>
      </c>
      <c r="M202" s="6">
        <v>13990</v>
      </c>
      <c r="N202" s="6">
        <v>557154</v>
      </c>
      <c r="O202" s="18">
        <v>85.33</v>
      </c>
      <c r="P202" s="18">
        <v>14.67</v>
      </c>
      <c r="Q202" s="18">
        <f t="shared" si="13"/>
        <v>2.5099999999999998</v>
      </c>
      <c r="R202" s="80">
        <f t="shared" si="11"/>
        <v>0</v>
      </c>
      <c r="S202" s="8">
        <f t="shared" si="12"/>
        <v>0</v>
      </c>
    </row>
    <row r="203" spans="1:19" hidden="1">
      <c r="A203" s="2" t="s">
        <v>424</v>
      </c>
      <c r="B203" s="5" t="s">
        <v>425</v>
      </c>
      <c r="C203" s="5" t="s">
        <v>17</v>
      </c>
      <c r="D203" s="8">
        <v>16.47</v>
      </c>
      <c r="E203" s="8">
        <v>0</v>
      </c>
      <c r="F203" s="8">
        <v>34.840000000000003</v>
      </c>
      <c r="G203" s="8">
        <v>34.840000000000003</v>
      </c>
      <c r="H203" s="8">
        <v>34.840000000000003</v>
      </c>
      <c r="I203" s="6">
        <v>83100499</v>
      </c>
      <c r="J203" s="6">
        <v>0</v>
      </c>
      <c r="K203" s="6">
        <v>22732113</v>
      </c>
      <c r="L203" s="6">
        <v>11010666</v>
      </c>
      <c r="M203" s="6">
        <v>8442880</v>
      </c>
      <c r="N203" s="6">
        <v>125286158</v>
      </c>
      <c r="O203" s="18">
        <v>66.33</v>
      </c>
      <c r="P203" s="18">
        <v>33.67</v>
      </c>
      <c r="Q203" s="18">
        <f t="shared" si="13"/>
        <v>6.74</v>
      </c>
      <c r="R203" s="80">
        <f t="shared" si="11"/>
        <v>211.54</v>
      </c>
      <c r="S203" s="8">
        <f t="shared" si="12"/>
        <v>18.370000000000005</v>
      </c>
    </row>
    <row r="204" spans="1:19" hidden="1">
      <c r="A204" s="2" t="s">
        <v>426</v>
      </c>
      <c r="B204" s="5" t="s">
        <v>427</v>
      </c>
      <c r="C204" s="5" t="s">
        <v>38</v>
      </c>
      <c r="D204" s="8">
        <v>17</v>
      </c>
      <c r="E204" s="8">
        <v>0</v>
      </c>
      <c r="F204" s="8">
        <v>17</v>
      </c>
      <c r="G204" s="8">
        <v>17</v>
      </c>
      <c r="H204" s="8">
        <v>17</v>
      </c>
      <c r="I204" s="6">
        <v>1870827</v>
      </c>
      <c r="J204" s="6">
        <v>0</v>
      </c>
      <c r="K204" s="6">
        <v>76585</v>
      </c>
      <c r="L204" s="6">
        <v>3165</v>
      </c>
      <c r="M204" s="6">
        <v>47513</v>
      </c>
      <c r="N204" s="6">
        <v>1998090</v>
      </c>
      <c r="O204" s="18">
        <v>93.63</v>
      </c>
      <c r="P204" s="18">
        <v>6.37</v>
      </c>
      <c r="Q204" s="18">
        <f t="shared" si="13"/>
        <v>2.38</v>
      </c>
      <c r="R204" s="80">
        <f t="shared" si="11"/>
        <v>0</v>
      </c>
      <c r="S204" s="8">
        <f t="shared" si="12"/>
        <v>0</v>
      </c>
    </row>
    <row r="205" spans="1:19" hidden="1">
      <c r="A205" s="2" t="s">
        <v>428</v>
      </c>
      <c r="B205" s="5" t="s">
        <v>429</v>
      </c>
      <c r="C205" s="5" t="s">
        <v>20</v>
      </c>
      <c r="D205" s="8">
        <v>10.34</v>
      </c>
      <c r="E205" s="8">
        <v>0</v>
      </c>
      <c r="F205" s="8">
        <v>10.34</v>
      </c>
      <c r="G205" s="8">
        <v>10.34</v>
      </c>
      <c r="H205" s="8">
        <v>10.34</v>
      </c>
      <c r="I205" s="6">
        <v>4821317</v>
      </c>
      <c r="J205" s="6">
        <v>0</v>
      </c>
      <c r="K205" s="6">
        <v>201201</v>
      </c>
      <c r="L205" s="6">
        <v>27143</v>
      </c>
      <c r="M205" s="6">
        <v>53251</v>
      </c>
      <c r="N205" s="6">
        <v>5102912</v>
      </c>
      <c r="O205" s="18">
        <v>94.48</v>
      </c>
      <c r="P205" s="18">
        <v>5.52</v>
      </c>
      <c r="Q205" s="18">
        <f t="shared" si="13"/>
        <v>1.04</v>
      </c>
      <c r="R205" s="80">
        <f t="shared" si="11"/>
        <v>0</v>
      </c>
      <c r="S205" s="8">
        <f t="shared" si="12"/>
        <v>0</v>
      </c>
    </row>
    <row r="206" spans="1:19" hidden="1">
      <c r="A206" s="2" t="s">
        <v>430</v>
      </c>
      <c r="B206" s="5" t="s">
        <v>431</v>
      </c>
      <c r="C206" s="5" t="s">
        <v>43</v>
      </c>
      <c r="D206" s="8">
        <v>17.57</v>
      </c>
      <c r="E206" s="8">
        <v>0</v>
      </c>
      <c r="F206" s="8">
        <v>17.57</v>
      </c>
      <c r="G206" s="8">
        <v>17.57</v>
      </c>
      <c r="H206" s="8">
        <v>17.57</v>
      </c>
      <c r="I206" s="6">
        <v>1839360</v>
      </c>
      <c r="J206" s="6">
        <v>0</v>
      </c>
      <c r="K206" s="6">
        <v>27927</v>
      </c>
      <c r="L206" s="6">
        <v>16131</v>
      </c>
      <c r="M206" s="6">
        <v>151769</v>
      </c>
      <c r="N206" s="6">
        <v>2035187</v>
      </c>
      <c r="O206" s="18">
        <v>90.38</v>
      </c>
      <c r="P206" s="18">
        <v>9.6199999999999992</v>
      </c>
      <c r="Q206" s="18">
        <f t="shared" si="13"/>
        <v>7.46</v>
      </c>
      <c r="R206" s="80">
        <f t="shared" si="11"/>
        <v>0</v>
      </c>
      <c r="S206" s="8">
        <f t="shared" si="12"/>
        <v>0</v>
      </c>
    </row>
    <row r="207" spans="1:19" hidden="1">
      <c r="A207" s="2" t="s">
        <v>432</v>
      </c>
      <c r="B207" s="5" t="s">
        <v>433</v>
      </c>
      <c r="C207" s="5" t="s">
        <v>28</v>
      </c>
      <c r="D207" s="8">
        <v>10.81</v>
      </c>
      <c r="E207" s="8">
        <v>0</v>
      </c>
      <c r="F207" s="8">
        <v>10.81</v>
      </c>
      <c r="G207" s="8">
        <v>10.81</v>
      </c>
      <c r="H207" s="8">
        <v>10.81</v>
      </c>
      <c r="I207" s="6">
        <v>16170087</v>
      </c>
      <c r="J207" s="6">
        <v>0</v>
      </c>
      <c r="K207" s="6">
        <v>474853</v>
      </c>
      <c r="L207" s="6">
        <v>33906</v>
      </c>
      <c r="M207" s="6">
        <v>235723</v>
      </c>
      <c r="N207" s="6">
        <v>16914569</v>
      </c>
      <c r="O207" s="18">
        <v>95.6</v>
      </c>
      <c r="P207" s="18">
        <v>4.4000000000000004</v>
      </c>
      <c r="Q207" s="18">
        <f t="shared" si="13"/>
        <v>1.39</v>
      </c>
      <c r="R207" s="80">
        <f t="shared" si="11"/>
        <v>0</v>
      </c>
      <c r="S207" s="8">
        <f t="shared" si="12"/>
        <v>0</v>
      </c>
    </row>
    <row r="208" spans="1:19" hidden="1">
      <c r="A208" s="2" t="s">
        <v>434</v>
      </c>
      <c r="B208" s="5" t="s">
        <v>435</v>
      </c>
      <c r="C208" s="5" t="s">
        <v>28</v>
      </c>
      <c r="D208" s="8">
        <v>13.08</v>
      </c>
      <c r="E208" s="8">
        <v>13.08</v>
      </c>
      <c r="F208" s="8">
        <v>13.08</v>
      </c>
      <c r="G208" s="8">
        <v>13.08</v>
      </c>
      <c r="H208" s="8">
        <v>13.08</v>
      </c>
      <c r="I208" s="6">
        <v>49993506</v>
      </c>
      <c r="J208" s="6">
        <v>3397</v>
      </c>
      <c r="K208" s="6">
        <v>4125450</v>
      </c>
      <c r="L208" s="6">
        <v>2372674</v>
      </c>
      <c r="M208" s="6">
        <v>657872</v>
      </c>
      <c r="N208" s="6">
        <v>57152899</v>
      </c>
      <c r="O208" s="18">
        <v>87.48</v>
      </c>
      <c r="P208" s="18">
        <v>12.52</v>
      </c>
      <c r="Q208" s="18">
        <f t="shared" si="13"/>
        <v>1.1499999999999999</v>
      </c>
      <c r="R208" s="80">
        <f t="shared" si="11"/>
        <v>0</v>
      </c>
      <c r="S208" s="8">
        <f t="shared" si="12"/>
        <v>0</v>
      </c>
    </row>
    <row r="209" spans="1:19" hidden="1">
      <c r="A209" s="2" t="s">
        <v>436</v>
      </c>
      <c r="B209" s="5" t="s">
        <v>437</v>
      </c>
      <c r="C209" s="5" t="s">
        <v>14</v>
      </c>
      <c r="D209" s="8">
        <v>10.45</v>
      </c>
      <c r="E209" s="8">
        <v>0</v>
      </c>
      <c r="F209" s="8">
        <v>19.940000000000001</v>
      </c>
      <c r="G209" s="8">
        <v>19.940000000000001</v>
      </c>
      <c r="H209" s="8">
        <v>19.940000000000001</v>
      </c>
      <c r="I209" s="6">
        <v>286009449</v>
      </c>
      <c r="J209" s="6">
        <v>0</v>
      </c>
      <c r="K209" s="6">
        <v>47746058</v>
      </c>
      <c r="L209" s="6">
        <v>4025619</v>
      </c>
      <c r="M209" s="6">
        <v>9155439</v>
      </c>
      <c r="N209" s="6">
        <v>346936565</v>
      </c>
      <c r="O209" s="18">
        <v>82.44</v>
      </c>
      <c r="P209" s="18">
        <v>17.559999999999999</v>
      </c>
      <c r="Q209" s="18">
        <f t="shared" si="13"/>
        <v>2.64</v>
      </c>
      <c r="R209" s="80">
        <f t="shared" si="11"/>
        <v>190.81</v>
      </c>
      <c r="S209" s="8">
        <f t="shared" si="12"/>
        <v>9.490000000000002</v>
      </c>
    </row>
    <row r="210" spans="1:19" hidden="1">
      <c r="A210" s="2" t="s">
        <v>438</v>
      </c>
      <c r="B210" s="5" t="s">
        <v>439</v>
      </c>
      <c r="C210" s="5" t="s">
        <v>54</v>
      </c>
      <c r="D210" s="8">
        <v>18.29</v>
      </c>
      <c r="E210" s="8">
        <v>18.29</v>
      </c>
      <c r="F210" s="8">
        <v>18.29</v>
      </c>
      <c r="G210" s="8">
        <v>18.29</v>
      </c>
      <c r="H210" s="8">
        <v>18.29</v>
      </c>
      <c r="I210" s="6">
        <v>30501396</v>
      </c>
      <c r="J210" s="6">
        <v>11918</v>
      </c>
      <c r="K210" s="6">
        <v>1362956</v>
      </c>
      <c r="L210" s="6">
        <v>266273</v>
      </c>
      <c r="M210" s="6">
        <v>666995</v>
      </c>
      <c r="N210" s="6">
        <v>32809538</v>
      </c>
      <c r="O210" s="18">
        <v>93</v>
      </c>
      <c r="P210" s="18">
        <v>7</v>
      </c>
      <c r="Q210" s="18">
        <f t="shared" si="13"/>
        <v>2.0299999999999998</v>
      </c>
      <c r="R210" s="80">
        <f t="shared" si="11"/>
        <v>0</v>
      </c>
      <c r="S210" s="8">
        <f t="shared" si="12"/>
        <v>0</v>
      </c>
    </row>
    <row r="211" spans="1:19" hidden="1">
      <c r="A211" s="2" t="s">
        <v>440</v>
      </c>
      <c r="B211" s="5" t="s">
        <v>441</v>
      </c>
      <c r="C211" s="5" t="s">
        <v>20</v>
      </c>
      <c r="D211" s="8">
        <v>19.11</v>
      </c>
      <c r="E211" s="8">
        <v>0</v>
      </c>
      <c r="F211" s="8">
        <v>41.61</v>
      </c>
      <c r="G211" s="8">
        <v>41.61</v>
      </c>
      <c r="H211" s="8">
        <v>41.61</v>
      </c>
      <c r="I211" s="6">
        <v>10641047</v>
      </c>
      <c r="J211" s="6">
        <v>0</v>
      </c>
      <c r="K211" s="6">
        <v>4610508</v>
      </c>
      <c r="L211" s="6">
        <v>918928</v>
      </c>
      <c r="M211" s="6">
        <v>1481557</v>
      </c>
      <c r="N211" s="6">
        <v>17652040</v>
      </c>
      <c r="O211" s="18">
        <v>60.28</v>
      </c>
      <c r="P211" s="18">
        <v>39.72</v>
      </c>
      <c r="Q211" s="18">
        <f t="shared" si="13"/>
        <v>8.39</v>
      </c>
      <c r="R211" s="80">
        <f t="shared" si="11"/>
        <v>217.74</v>
      </c>
      <c r="S211" s="8">
        <f t="shared" si="12"/>
        <v>22.5</v>
      </c>
    </row>
    <row r="212" spans="1:19" hidden="1">
      <c r="A212" s="2" t="s">
        <v>442</v>
      </c>
      <c r="B212" s="5" t="s">
        <v>443</v>
      </c>
      <c r="C212" s="5" t="s">
        <v>28</v>
      </c>
      <c r="D212" s="8">
        <v>13.41</v>
      </c>
      <c r="E212" s="8">
        <v>0</v>
      </c>
      <c r="F212" s="8">
        <v>19.18</v>
      </c>
      <c r="G212" s="8">
        <v>19.18</v>
      </c>
      <c r="H212" s="8">
        <v>19.18</v>
      </c>
      <c r="I212" s="6">
        <v>61509533</v>
      </c>
      <c r="J212" s="6">
        <v>0</v>
      </c>
      <c r="K212" s="6">
        <v>6212173</v>
      </c>
      <c r="L212" s="6">
        <v>3440075</v>
      </c>
      <c r="M212" s="6">
        <v>2457847</v>
      </c>
      <c r="N212" s="6">
        <v>73619628</v>
      </c>
      <c r="O212" s="18">
        <v>83.55</v>
      </c>
      <c r="P212" s="18">
        <v>16.45</v>
      </c>
      <c r="Q212" s="18">
        <f t="shared" si="13"/>
        <v>3.34</v>
      </c>
      <c r="R212" s="80">
        <f t="shared" si="11"/>
        <v>143.03</v>
      </c>
      <c r="S212" s="8">
        <f t="shared" si="12"/>
        <v>5.77</v>
      </c>
    </row>
    <row r="213" spans="1:19" hidden="1">
      <c r="A213" s="2" t="s">
        <v>444</v>
      </c>
      <c r="B213" s="5" t="s">
        <v>445</v>
      </c>
      <c r="C213" s="5" t="s">
        <v>17</v>
      </c>
      <c r="D213" s="8">
        <v>14.24</v>
      </c>
      <c r="E213" s="8">
        <v>0</v>
      </c>
      <c r="F213" s="8">
        <v>17.48</v>
      </c>
      <c r="G213" s="8">
        <v>17.48</v>
      </c>
      <c r="H213" s="8">
        <v>17.45</v>
      </c>
      <c r="I213" s="6">
        <v>46839393</v>
      </c>
      <c r="J213" s="6">
        <v>0</v>
      </c>
      <c r="K213" s="6">
        <v>9089491</v>
      </c>
      <c r="L213" s="6">
        <v>1631027</v>
      </c>
      <c r="M213" s="6">
        <v>1143069</v>
      </c>
      <c r="N213" s="6">
        <v>58702980</v>
      </c>
      <c r="O213" s="18">
        <v>79.790000000000006</v>
      </c>
      <c r="P213" s="18">
        <v>20.21</v>
      </c>
      <c r="Q213" s="18">
        <f t="shared" si="13"/>
        <v>1.95</v>
      </c>
      <c r="R213" s="80">
        <f t="shared" si="11"/>
        <v>122.75</v>
      </c>
      <c r="S213" s="8">
        <f t="shared" si="12"/>
        <v>3.24</v>
      </c>
    </row>
    <row r="214" spans="1:19" hidden="1">
      <c r="A214" s="2" t="s">
        <v>446</v>
      </c>
      <c r="B214" s="5" t="s">
        <v>447</v>
      </c>
      <c r="C214" s="5" t="s">
        <v>38</v>
      </c>
      <c r="D214" s="8">
        <v>16.98</v>
      </c>
      <c r="E214" s="8">
        <v>0</v>
      </c>
      <c r="F214" s="8">
        <v>16.98</v>
      </c>
      <c r="G214" s="8">
        <v>16.98</v>
      </c>
      <c r="H214" s="8">
        <v>16.98</v>
      </c>
      <c r="I214" s="6">
        <v>6050655</v>
      </c>
      <c r="J214" s="6">
        <v>0</v>
      </c>
      <c r="K214" s="6">
        <v>237773</v>
      </c>
      <c r="L214" s="6">
        <v>160550</v>
      </c>
      <c r="M214" s="6">
        <v>272792</v>
      </c>
      <c r="N214" s="6">
        <v>6721770</v>
      </c>
      <c r="O214" s="18">
        <v>90.02</v>
      </c>
      <c r="P214" s="18">
        <v>9.98</v>
      </c>
      <c r="Q214" s="18">
        <f t="shared" si="13"/>
        <v>4.0599999999999996</v>
      </c>
      <c r="R214" s="80">
        <f t="shared" si="11"/>
        <v>0</v>
      </c>
      <c r="S214" s="8">
        <f t="shared" si="12"/>
        <v>0</v>
      </c>
    </row>
    <row r="215" spans="1:19" hidden="1">
      <c r="A215" s="2" t="s">
        <v>448</v>
      </c>
      <c r="B215" s="5" t="s">
        <v>449</v>
      </c>
      <c r="C215" s="5" t="s">
        <v>14</v>
      </c>
      <c r="D215" s="8">
        <v>15.58</v>
      </c>
      <c r="E215" s="8">
        <v>0</v>
      </c>
      <c r="F215" s="8">
        <v>15.58</v>
      </c>
      <c r="G215" s="8">
        <v>15.58</v>
      </c>
      <c r="H215" s="8">
        <v>15.58</v>
      </c>
      <c r="I215" s="6">
        <v>44483512</v>
      </c>
      <c r="J215" s="6">
        <v>0</v>
      </c>
      <c r="K215" s="6">
        <v>3259622</v>
      </c>
      <c r="L215" s="6">
        <v>2105964</v>
      </c>
      <c r="M215" s="6">
        <v>905698</v>
      </c>
      <c r="N215" s="6">
        <v>50754796</v>
      </c>
      <c r="O215" s="18">
        <v>87.64</v>
      </c>
      <c r="P215" s="18">
        <v>12.36</v>
      </c>
      <c r="Q215" s="18">
        <f t="shared" si="13"/>
        <v>1.78</v>
      </c>
      <c r="R215" s="80">
        <f t="shared" si="11"/>
        <v>0</v>
      </c>
      <c r="S215" s="8">
        <f t="shared" si="12"/>
        <v>0</v>
      </c>
    </row>
    <row r="216" spans="1:19" hidden="1">
      <c r="A216" s="2" t="s">
        <v>450</v>
      </c>
      <c r="B216" s="5" t="s">
        <v>451</v>
      </c>
      <c r="C216" s="5" t="s">
        <v>31</v>
      </c>
      <c r="D216" s="8">
        <v>17.37</v>
      </c>
      <c r="E216" s="8">
        <v>0</v>
      </c>
      <c r="F216" s="8">
        <v>17.37</v>
      </c>
      <c r="G216" s="8">
        <v>17.37</v>
      </c>
      <c r="H216" s="8">
        <v>17.37</v>
      </c>
      <c r="I216" s="6">
        <v>48113825</v>
      </c>
      <c r="J216" s="6">
        <v>0</v>
      </c>
      <c r="K216" s="6">
        <v>8448075</v>
      </c>
      <c r="L216" s="6">
        <v>1806096</v>
      </c>
      <c r="M216" s="6">
        <v>1496410</v>
      </c>
      <c r="N216" s="6">
        <v>59864406</v>
      </c>
      <c r="O216" s="18">
        <v>80.37</v>
      </c>
      <c r="P216" s="18">
        <v>19.63</v>
      </c>
      <c r="Q216" s="18">
        <f t="shared" si="13"/>
        <v>2.5</v>
      </c>
      <c r="R216" s="80">
        <f t="shared" si="11"/>
        <v>0</v>
      </c>
      <c r="S216" s="8">
        <f t="shared" si="12"/>
        <v>0</v>
      </c>
    </row>
    <row r="217" spans="1:19" hidden="1">
      <c r="A217" s="2" t="s">
        <v>452</v>
      </c>
      <c r="B217" s="5" t="s">
        <v>453</v>
      </c>
      <c r="C217" s="5" t="s">
        <v>38</v>
      </c>
      <c r="D217" s="8">
        <v>17.149999999999999</v>
      </c>
      <c r="E217" s="8">
        <v>0</v>
      </c>
      <c r="F217" s="8">
        <v>17.149999999999999</v>
      </c>
      <c r="G217" s="8">
        <v>17.149999999999999</v>
      </c>
      <c r="H217" s="8">
        <v>17.149999999999999</v>
      </c>
      <c r="I217" s="6">
        <v>37931692</v>
      </c>
      <c r="J217" s="6">
        <v>0</v>
      </c>
      <c r="K217" s="6">
        <v>5878808</v>
      </c>
      <c r="L217" s="6">
        <v>4989080</v>
      </c>
      <c r="M217" s="6">
        <v>1635003</v>
      </c>
      <c r="N217" s="6">
        <v>50434583</v>
      </c>
      <c r="O217" s="18">
        <v>75.209999999999994</v>
      </c>
      <c r="P217" s="18">
        <v>24.79</v>
      </c>
      <c r="Q217" s="18">
        <f t="shared" si="13"/>
        <v>3.24</v>
      </c>
      <c r="R217" s="80">
        <f t="shared" si="11"/>
        <v>0</v>
      </c>
      <c r="S217" s="8">
        <f t="shared" si="12"/>
        <v>0</v>
      </c>
    </row>
    <row r="218" spans="1:19" hidden="1">
      <c r="A218" s="2" t="s">
        <v>454</v>
      </c>
      <c r="B218" s="5" t="s">
        <v>455</v>
      </c>
      <c r="C218" s="5" t="s">
        <v>38</v>
      </c>
      <c r="D218" s="8">
        <v>12.97</v>
      </c>
      <c r="E218" s="8">
        <v>0</v>
      </c>
      <c r="F218" s="8">
        <v>12.97</v>
      </c>
      <c r="G218" s="8">
        <v>12.97</v>
      </c>
      <c r="H218" s="8">
        <v>12.97</v>
      </c>
      <c r="I218" s="6">
        <v>19353933</v>
      </c>
      <c r="J218" s="6">
        <v>0</v>
      </c>
      <c r="K218" s="6">
        <v>1774350</v>
      </c>
      <c r="L218" s="6">
        <v>422814</v>
      </c>
      <c r="M218" s="6">
        <v>638544</v>
      </c>
      <c r="N218" s="6">
        <v>22189641</v>
      </c>
      <c r="O218" s="18">
        <v>87.22</v>
      </c>
      <c r="P218" s="18">
        <v>12.78</v>
      </c>
      <c r="Q218" s="18">
        <f t="shared" si="13"/>
        <v>2.88</v>
      </c>
      <c r="R218" s="80">
        <f t="shared" si="11"/>
        <v>0</v>
      </c>
      <c r="S218" s="8">
        <f t="shared" si="12"/>
        <v>0</v>
      </c>
    </row>
    <row r="219" spans="1:19" hidden="1">
      <c r="A219" s="2" t="s">
        <v>456</v>
      </c>
      <c r="B219" s="5" t="s">
        <v>457</v>
      </c>
      <c r="C219" s="5" t="s">
        <v>43</v>
      </c>
      <c r="D219" s="8">
        <v>17.399999999999999</v>
      </c>
      <c r="E219" s="8">
        <v>0</v>
      </c>
      <c r="F219" s="8">
        <v>17.399999999999999</v>
      </c>
      <c r="G219" s="8">
        <v>17.399999999999999</v>
      </c>
      <c r="H219" s="8">
        <v>17.399999999999999</v>
      </c>
      <c r="I219" s="6">
        <v>4802535</v>
      </c>
      <c r="J219" s="6">
        <v>0</v>
      </c>
      <c r="K219" s="6">
        <v>265418</v>
      </c>
      <c r="L219" s="6">
        <v>1605167</v>
      </c>
      <c r="M219" s="6">
        <v>1402114</v>
      </c>
      <c r="N219" s="6">
        <v>8075234</v>
      </c>
      <c r="O219" s="18">
        <v>59.47</v>
      </c>
      <c r="P219" s="18">
        <v>40.53</v>
      </c>
      <c r="Q219" s="18">
        <f t="shared" si="13"/>
        <v>17.36</v>
      </c>
      <c r="R219" s="80">
        <f t="shared" si="11"/>
        <v>0</v>
      </c>
      <c r="S219" s="8">
        <f t="shared" si="12"/>
        <v>0</v>
      </c>
    </row>
    <row r="220" spans="1:19" hidden="1">
      <c r="A220" s="2" t="s">
        <v>458</v>
      </c>
      <c r="B220" s="5" t="s">
        <v>459</v>
      </c>
      <c r="C220" s="5" t="s">
        <v>17</v>
      </c>
      <c r="D220" s="8">
        <v>14.9</v>
      </c>
      <c r="E220" s="8">
        <v>0</v>
      </c>
      <c r="F220" s="8">
        <v>14.9</v>
      </c>
      <c r="G220" s="8">
        <v>14.9</v>
      </c>
      <c r="H220" s="8">
        <v>14.9</v>
      </c>
      <c r="I220" s="6">
        <v>31325076</v>
      </c>
      <c r="J220" s="6">
        <v>0</v>
      </c>
      <c r="K220" s="6">
        <v>2296500</v>
      </c>
      <c r="L220" s="6">
        <v>2961550</v>
      </c>
      <c r="M220" s="6">
        <v>1052410</v>
      </c>
      <c r="N220" s="6">
        <v>37635536</v>
      </c>
      <c r="O220" s="18">
        <v>83.23</v>
      </c>
      <c r="P220" s="18">
        <v>16.77</v>
      </c>
      <c r="Q220" s="18">
        <f t="shared" si="13"/>
        <v>2.8</v>
      </c>
      <c r="R220" s="80">
        <f t="shared" si="11"/>
        <v>0</v>
      </c>
      <c r="S220" s="8">
        <f t="shared" si="12"/>
        <v>0</v>
      </c>
    </row>
    <row r="221" spans="1:19">
      <c r="A221" s="2" t="s">
        <v>460</v>
      </c>
      <c r="B221" s="5" t="s">
        <v>461</v>
      </c>
      <c r="C221" s="5" t="s">
        <v>11</v>
      </c>
      <c r="D221" s="8">
        <v>16.399999999999999</v>
      </c>
      <c r="E221" s="8">
        <v>0</v>
      </c>
      <c r="F221" s="8">
        <v>16.399999999999999</v>
      </c>
      <c r="G221" s="8">
        <v>16.399999999999999</v>
      </c>
      <c r="H221" s="8">
        <v>16.399999999999999</v>
      </c>
      <c r="I221" s="6">
        <v>38035396</v>
      </c>
      <c r="J221" s="6">
        <v>0</v>
      </c>
      <c r="K221" s="6">
        <v>5170605</v>
      </c>
      <c r="L221" s="6">
        <v>494908</v>
      </c>
      <c r="M221" s="6">
        <v>818954</v>
      </c>
      <c r="N221" s="6">
        <v>44519863</v>
      </c>
      <c r="O221" s="18">
        <v>85.43</v>
      </c>
      <c r="P221" s="101">
        <v>14.57</v>
      </c>
      <c r="Q221" s="18">
        <f t="shared" si="13"/>
        <v>1.84</v>
      </c>
      <c r="R221" s="80">
        <f t="shared" si="11"/>
        <v>0</v>
      </c>
      <c r="S221" s="8">
        <f t="shared" si="12"/>
        <v>0</v>
      </c>
    </row>
    <row r="222" spans="1:19" hidden="1">
      <c r="A222" s="2" t="s">
        <v>462</v>
      </c>
      <c r="B222" s="5" t="s">
        <v>463</v>
      </c>
      <c r="C222" s="5" t="s">
        <v>54</v>
      </c>
      <c r="D222" s="8">
        <v>10.89</v>
      </c>
      <c r="E222" s="8">
        <v>0</v>
      </c>
      <c r="F222" s="8">
        <v>22.82</v>
      </c>
      <c r="G222" s="8">
        <v>22.82</v>
      </c>
      <c r="H222" s="8">
        <v>22.82</v>
      </c>
      <c r="I222" s="6">
        <v>41913891</v>
      </c>
      <c r="J222" s="6">
        <v>0</v>
      </c>
      <c r="K222" s="6">
        <v>21782439</v>
      </c>
      <c r="L222" s="6">
        <v>8741465</v>
      </c>
      <c r="M222" s="6">
        <v>2847781</v>
      </c>
      <c r="N222" s="6">
        <v>75285576</v>
      </c>
      <c r="O222" s="18">
        <v>55.67</v>
      </c>
      <c r="P222" s="18">
        <v>44.33</v>
      </c>
      <c r="Q222" s="18">
        <f t="shared" si="13"/>
        <v>3.78</v>
      </c>
      <c r="R222" s="80">
        <f t="shared" si="11"/>
        <v>209.55</v>
      </c>
      <c r="S222" s="8">
        <f t="shared" si="12"/>
        <v>11.93</v>
      </c>
    </row>
    <row r="223" spans="1:19" hidden="1">
      <c r="A223" s="2" t="s">
        <v>464</v>
      </c>
      <c r="B223" s="5" t="s">
        <v>465</v>
      </c>
      <c r="C223" s="5" t="s">
        <v>146</v>
      </c>
      <c r="D223" s="8">
        <v>7.69</v>
      </c>
      <c r="E223" s="8">
        <v>7.69</v>
      </c>
      <c r="F223" s="8">
        <v>7.69</v>
      </c>
      <c r="G223" s="8">
        <v>7.69</v>
      </c>
      <c r="H223" s="8">
        <v>7.69</v>
      </c>
      <c r="I223" s="6">
        <v>23016235</v>
      </c>
      <c r="J223" s="6">
        <v>12834</v>
      </c>
      <c r="K223" s="6">
        <v>1223986</v>
      </c>
      <c r="L223" s="6">
        <v>38591</v>
      </c>
      <c r="M223" s="6">
        <v>429549</v>
      </c>
      <c r="N223" s="6">
        <v>24721195</v>
      </c>
      <c r="O223" s="18">
        <v>93.16</v>
      </c>
      <c r="P223" s="18">
        <v>6.84</v>
      </c>
      <c r="Q223" s="18">
        <f t="shared" si="13"/>
        <v>1.74</v>
      </c>
      <c r="R223" s="80">
        <f t="shared" si="11"/>
        <v>0</v>
      </c>
      <c r="S223" s="8">
        <f t="shared" si="12"/>
        <v>0</v>
      </c>
    </row>
    <row r="224" spans="1:19" hidden="1">
      <c r="A224" s="2" t="s">
        <v>466</v>
      </c>
      <c r="B224" s="5" t="s">
        <v>467</v>
      </c>
      <c r="C224" s="5" t="s">
        <v>38</v>
      </c>
      <c r="D224" s="8">
        <v>14.51</v>
      </c>
      <c r="E224" s="8">
        <v>0</v>
      </c>
      <c r="F224" s="8">
        <v>14.51</v>
      </c>
      <c r="G224" s="8">
        <v>14.51</v>
      </c>
      <c r="H224" s="8">
        <v>14.51</v>
      </c>
      <c r="I224" s="6">
        <v>2861254</v>
      </c>
      <c r="J224" s="6">
        <v>0</v>
      </c>
      <c r="K224" s="6">
        <v>78112</v>
      </c>
      <c r="L224" s="6">
        <v>11250</v>
      </c>
      <c r="M224" s="6">
        <v>135677</v>
      </c>
      <c r="N224" s="6">
        <v>3086293</v>
      </c>
      <c r="O224" s="18">
        <v>92.71</v>
      </c>
      <c r="P224" s="18">
        <v>7.29</v>
      </c>
      <c r="Q224" s="18">
        <f t="shared" si="13"/>
        <v>4.4000000000000004</v>
      </c>
      <c r="R224" s="80">
        <f t="shared" si="11"/>
        <v>0</v>
      </c>
      <c r="S224" s="8">
        <f t="shared" si="12"/>
        <v>0</v>
      </c>
    </row>
    <row r="225" spans="1:19" hidden="1">
      <c r="A225" s="2" t="s">
        <v>468</v>
      </c>
      <c r="B225" s="5" t="s">
        <v>469</v>
      </c>
      <c r="C225" s="5" t="s">
        <v>43</v>
      </c>
      <c r="D225" s="8">
        <v>22.52</v>
      </c>
      <c r="E225" s="8">
        <v>0</v>
      </c>
      <c r="F225" s="8">
        <v>22.52</v>
      </c>
      <c r="G225" s="8">
        <v>22.52</v>
      </c>
      <c r="H225" s="8">
        <v>22.52</v>
      </c>
      <c r="I225" s="6">
        <v>9266869</v>
      </c>
      <c r="J225" s="6">
        <v>0</v>
      </c>
      <c r="K225" s="6">
        <v>1089520</v>
      </c>
      <c r="L225" s="6">
        <v>635094</v>
      </c>
      <c r="M225" s="6">
        <v>355637</v>
      </c>
      <c r="N225" s="6">
        <v>11347120</v>
      </c>
      <c r="O225" s="18">
        <v>81.67</v>
      </c>
      <c r="P225" s="18">
        <v>18.329999999999998</v>
      </c>
      <c r="Q225" s="18">
        <f t="shared" si="13"/>
        <v>3.13</v>
      </c>
      <c r="R225" s="80">
        <f t="shared" si="11"/>
        <v>0</v>
      </c>
      <c r="S225" s="8">
        <f t="shared" si="12"/>
        <v>0</v>
      </c>
    </row>
    <row r="226" spans="1:19" hidden="1">
      <c r="A226" s="2" t="s">
        <v>470</v>
      </c>
      <c r="B226" s="5" t="s">
        <v>471</v>
      </c>
      <c r="C226" s="5" t="s">
        <v>59</v>
      </c>
      <c r="D226" s="8">
        <v>7.4</v>
      </c>
      <c r="E226" s="8">
        <v>0</v>
      </c>
      <c r="F226" s="8">
        <v>7.4</v>
      </c>
      <c r="G226" s="8">
        <v>7.4</v>
      </c>
      <c r="H226" s="8">
        <v>7.4</v>
      </c>
      <c r="I226" s="6">
        <v>27924285</v>
      </c>
      <c r="J226" s="6">
        <v>0</v>
      </c>
      <c r="K226" s="6">
        <v>1872324</v>
      </c>
      <c r="L226" s="6">
        <v>62568</v>
      </c>
      <c r="M226" s="6">
        <v>449191</v>
      </c>
      <c r="N226" s="6">
        <v>30308368</v>
      </c>
      <c r="O226" s="18">
        <v>92.13</v>
      </c>
      <c r="P226" s="18">
        <v>7.87</v>
      </c>
      <c r="Q226" s="18">
        <f t="shared" si="13"/>
        <v>1.48</v>
      </c>
      <c r="R226" s="80">
        <f t="shared" si="11"/>
        <v>0</v>
      </c>
      <c r="S226" s="8">
        <f t="shared" si="12"/>
        <v>0</v>
      </c>
    </row>
    <row r="227" spans="1:19" hidden="1">
      <c r="A227" s="2" t="s">
        <v>472</v>
      </c>
      <c r="B227" s="5" t="s">
        <v>473</v>
      </c>
      <c r="C227" s="5" t="s">
        <v>20</v>
      </c>
      <c r="D227" s="8">
        <v>8.2799999999999994</v>
      </c>
      <c r="E227" s="8">
        <v>0</v>
      </c>
      <c r="F227" s="8">
        <v>8.2799999999999994</v>
      </c>
      <c r="G227" s="8">
        <v>8.2799999999999994</v>
      </c>
      <c r="H227" s="8">
        <v>8.2799999999999994</v>
      </c>
      <c r="I227" s="6">
        <v>4742868</v>
      </c>
      <c r="J227" s="6">
        <v>0</v>
      </c>
      <c r="K227" s="6">
        <v>117733</v>
      </c>
      <c r="L227" s="6">
        <v>27160</v>
      </c>
      <c r="M227" s="6">
        <v>196380</v>
      </c>
      <c r="N227" s="6">
        <v>5084141</v>
      </c>
      <c r="O227" s="18">
        <v>93.29</v>
      </c>
      <c r="P227" s="18">
        <v>6.71</v>
      </c>
      <c r="Q227" s="18">
        <f t="shared" si="13"/>
        <v>3.86</v>
      </c>
      <c r="R227" s="80">
        <f t="shared" si="11"/>
        <v>0</v>
      </c>
      <c r="S227" s="8">
        <f t="shared" si="12"/>
        <v>0</v>
      </c>
    </row>
    <row r="228" spans="1:19" hidden="1">
      <c r="A228" s="2" t="s">
        <v>474</v>
      </c>
      <c r="B228" s="5" t="s">
        <v>475</v>
      </c>
      <c r="C228" s="5" t="s">
        <v>38</v>
      </c>
      <c r="D228" s="8">
        <v>17.03</v>
      </c>
      <c r="E228" s="8">
        <v>0</v>
      </c>
      <c r="F228" s="8">
        <v>17.03</v>
      </c>
      <c r="G228" s="8">
        <v>17.03</v>
      </c>
      <c r="H228" s="8">
        <v>17.03</v>
      </c>
      <c r="I228" s="6">
        <v>17967041</v>
      </c>
      <c r="J228" s="6">
        <v>0</v>
      </c>
      <c r="K228" s="6">
        <v>2284440</v>
      </c>
      <c r="L228" s="6">
        <v>1905264</v>
      </c>
      <c r="M228" s="6">
        <v>1265050</v>
      </c>
      <c r="N228" s="6">
        <v>23421795</v>
      </c>
      <c r="O228" s="18">
        <v>76.709999999999994</v>
      </c>
      <c r="P228" s="18">
        <v>23.29</v>
      </c>
      <c r="Q228" s="18">
        <f t="shared" si="13"/>
        <v>5.4</v>
      </c>
      <c r="R228" s="80">
        <f t="shared" si="11"/>
        <v>0</v>
      </c>
      <c r="S228" s="8">
        <f t="shared" si="12"/>
        <v>0</v>
      </c>
    </row>
    <row r="229" spans="1:19" hidden="1">
      <c r="A229" s="2" t="s">
        <v>476</v>
      </c>
      <c r="B229" s="5" t="s">
        <v>477</v>
      </c>
      <c r="C229" s="5" t="s">
        <v>23</v>
      </c>
      <c r="D229" s="8">
        <v>20.7</v>
      </c>
      <c r="E229" s="8">
        <v>0</v>
      </c>
      <c r="F229" s="8">
        <v>20.7</v>
      </c>
      <c r="G229" s="8">
        <v>20.7</v>
      </c>
      <c r="H229" s="8">
        <v>20.7</v>
      </c>
      <c r="I229" s="6">
        <v>15993177</v>
      </c>
      <c r="J229" s="6">
        <v>0</v>
      </c>
      <c r="K229" s="6">
        <v>1377380</v>
      </c>
      <c r="L229" s="6">
        <v>925764</v>
      </c>
      <c r="M229" s="6">
        <v>1377462</v>
      </c>
      <c r="N229" s="6">
        <v>19673783</v>
      </c>
      <c r="O229" s="18">
        <v>81.290000000000006</v>
      </c>
      <c r="P229" s="18">
        <v>18.71</v>
      </c>
      <c r="Q229" s="18">
        <f t="shared" si="13"/>
        <v>7</v>
      </c>
      <c r="R229" s="80">
        <f t="shared" si="11"/>
        <v>0</v>
      </c>
      <c r="S229" s="8">
        <f t="shared" si="12"/>
        <v>0</v>
      </c>
    </row>
    <row r="230" spans="1:19" hidden="1">
      <c r="A230" s="2" t="s">
        <v>478</v>
      </c>
      <c r="B230" s="5" t="s">
        <v>479</v>
      </c>
      <c r="C230" s="5" t="s">
        <v>38</v>
      </c>
      <c r="D230" s="8">
        <v>19.739999999999998</v>
      </c>
      <c r="E230" s="8">
        <v>0</v>
      </c>
      <c r="F230" s="8">
        <v>19.739999999999998</v>
      </c>
      <c r="G230" s="8">
        <v>19.739999999999998</v>
      </c>
      <c r="H230" s="8">
        <v>19.739999999999998</v>
      </c>
      <c r="I230" s="6">
        <v>10508178</v>
      </c>
      <c r="J230" s="6">
        <v>0</v>
      </c>
      <c r="K230" s="6">
        <v>212002</v>
      </c>
      <c r="L230" s="6">
        <v>105951</v>
      </c>
      <c r="M230" s="6">
        <v>200494</v>
      </c>
      <c r="N230" s="6">
        <v>11026625</v>
      </c>
      <c r="O230" s="18">
        <v>95.3</v>
      </c>
      <c r="P230" s="18">
        <v>4.7</v>
      </c>
      <c r="Q230" s="18">
        <f t="shared" si="13"/>
        <v>1.82</v>
      </c>
      <c r="R230" s="80">
        <f t="shared" si="11"/>
        <v>0</v>
      </c>
      <c r="S230" s="8">
        <f t="shared" si="12"/>
        <v>0</v>
      </c>
    </row>
    <row r="231" spans="1:19" hidden="1">
      <c r="A231" s="2" t="s">
        <v>480</v>
      </c>
      <c r="B231" s="5" t="s">
        <v>481</v>
      </c>
      <c r="C231" s="5" t="s">
        <v>28</v>
      </c>
      <c r="D231" s="8">
        <v>11.01</v>
      </c>
      <c r="E231" s="8">
        <v>0</v>
      </c>
      <c r="F231" s="8">
        <v>23.69</v>
      </c>
      <c r="G231" s="8">
        <v>23.69</v>
      </c>
      <c r="H231" s="8">
        <v>23.69</v>
      </c>
      <c r="I231" s="6">
        <v>70108826</v>
      </c>
      <c r="J231" s="6">
        <v>0</v>
      </c>
      <c r="K231" s="6">
        <v>28672697</v>
      </c>
      <c r="L231" s="6">
        <v>6437947</v>
      </c>
      <c r="M231" s="6">
        <v>2890873</v>
      </c>
      <c r="N231" s="6">
        <v>108110343</v>
      </c>
      <c r="O231" s="18">
        <v>64.849999999999994</v>
      </c>
      <c r="P231" s="18">
        <v>35.15</v>
      </c>
      <c r="Q231" s="18">
        <f t="shared" si="13"/>
        <v>2.67</v>
      </c>
      <c r="R231" s="80">
        <f t="shared" si="11"/>
        <v>215.17</v>
      </c>
      <c r="S231" s="8">
        <f t="shared" si="12"/>
        <v>12.680000000000001</v>
      </c>
    </row>
    <row r="232" spans="1:19" hidden="1">
      <c r="A232" s="2" t="s">
        <v>482</v>
      </c>
      <c r="B232" s="5" t="s">
        <v>483</v>
      </c>
      <c r="C232" s="5" t="s">
        <v>31</v>
      </c>
      <c r="D232" s="8">
        <v>21.59</v>
      </c>
      <c r="E232" s="8">
        <v>0</v>
      </c>
      <c r="F232" s="8">
        <v>21.59</v>
      </c>
      <c r="G232" s="8">
        <v>21.59</v>
      </c>
      <c r="H232" s="8">
        <v>21.59</v>
      </c>
      <c r="I232" s="6">
        <v>3567196</v>
      </c>
      <c r="J232" s="6">
        <v>0</v>
      </c>
      <c r="K232" s="6">
        <v>37175</v>
      </c>
      <c r="L232" s="6">
        <v>20428</v>
      </c>
      <c r="M232" s="6">
        <v>251187</v>
      </c>
      <c r="N232" s="6">
        <v>3875986</v>
      </c>
      <c r="O232" s="18">
        <v>92.03</v>
      </c>
      <c r="P232" s="18">
        <v>7.97</v>
      </c>
      <c r="Q232" s="18">
        <f t="shared" si="13"/>
        <v>6.48</v>
      </c>
      <c r="R232" s="80">
        <f t="shared" si="11"/>
        <v>0</v>
      </c>
      <c r="S232" s="8">
        <f t="shared" si="12"/>
        <v>0</v>
      </c>
    </row>
    <row r="233" spans="1:19">
      <c r="A233" s="2" t="s">
        <v>484</v>
      </c>
      <c r="B233" s="5" t="s">
        <v>485</v>
      </c>
      <c r="C233" s="5" t="s">
        <v>11</v>
      </c>
      <c r="D233" s="8">
        <v>14.6</v>
      </c>
      <c r="E233" s="8">
        <v>0</v>
      </c>
      <c r="F233" s="8">
        <v>14.6</v>
      </c>
      <c r="G233" s="8">
        <v>14.6</v>
      </c>
      <c r="H233" s="8">
        <v>14.6</v>
      </c>
      <c r="I233" s="6">
        <v>36022118</v>
      </c>
      <c r="J233" s="6">
        <v>0</v>
      </c>
      <c r="K233" s="6">
        <v>3462372</v>
      </c>
      <c r="L233" s="6">
        <v>1271288</v>
      </c>
      <c r="M233" s="6">
        <v>580490</v>
      </c>
      <c r="N233" s="6">
        <v>41336268</v>
      </c>
      <c r="O233" s="18">
        <v>87.14</v>
      </c>
      <c r="P233" s="101">
        <v>12.86</v>
      </c>
      <c r="Q233" s="18">
        <f t="shared" si="13"/>
        <v>1.4</v>
      </c>
      <c r="R233" s="80">
        <f t="shared" si="11"/>
        <v>0</v>
      </c>
      <c r="S233" s="8">
        <f t="shared" si="12"/>
        <v>0</v>
      </c>
    </row>
    <row r="234" spans="1:19" hidden="1">
      <c r="A234" s="2" t="s">
        <v>486</v>
      </c>
      <c r="B234" s="5" t="s">
        <v>487</v>
      </c>
      <c r="C234" s="5" t="s">
        <v>14</v>
      </c>
      <c r="D234" s="8">
        <v>16.59</v>
      </c>
      <c r="E234" s="8">
        <v>0</v>
      </c>
      <c r="F234" s="8">
        <v>16.59</v>
      </c>
      <c r="G234" s="8">
        <v>16.59</v>
      </c>
      <c r="H234" s="8">
        <v>16.59</v>
      </c>
      <c r="I234" s="6">
        <v>20567110</v>
      </c>
      <c r="J234" s="6">
        <v>0</v>
      </c>
      <c r="K234" s="6">
        <v>539579</v>
      </c>
      <c r="L234" s="6">
        <v>485868</v>
      </c>
      <c r="M234" s="6">
        <v>356231</v>
      </c>
      <c r="N234" s="6">
        <v>21948788</v>
      </c>
      <c r="O234" s="18">
        <v>93.7</v>
      </c>
      <c r="P234" s="18">
        <v>6.3</v>
      </c>
      <c r="Q234" s="18">
        <f t="shared" si="13"/>
        <v>1.62</v>
      </c>
      <c r="R234" s="80">
        <f t="shared" si="11"/>
        <v>0</v>
      </c>
      <c r="S234" s="8">
        <f t="shared" si="12"/>
        <v>0</v>
      </c>
    </row>
    <row r="235" spans="1:19" hidden="1">
      <c r="A235" s="2" t="s">
        <v>488</v>
      </c>
      <c r="B235" s="5" t="s">
        <v>489</v>
      </c>
      <c r="C235" s="5" t="s">
        <v>20</v>
      </c>
      <c r="D235" s="8">
        <v>18.48</v>
      </c>
      <c r="E235" s="8">
        <v>0</v>
      </c>
      <c r="F235" s="8">
        <v>18.48</v>
      </c>
      <c r="G235" s="8">
        <v>18.48</v>
      </c>
      <c r="H235" s="8">
        <v>18.48</v>
      </c>
      <c r="I235" s="6">
        <v>1489785</v>
      </c>
      <c r="J235" s="6">
        <v>0</v>
      </c>
      <c r="K235" s="6">
        <v>117228</v>
      </c>
      <c r="L235" s="6">
        <v>10092</v>
      </c>
      <c r="M235" s="6">
        <v>56301</v>
      </c>
      <c r="N235" s="6">
        <v>1673406</v>
      </c>
      <c r="O235" s="18">
        <v>89.03</v>
      </c>
      <c r="P235" s="18">
        <v>10.97</v>
      </c>
      <c r="Q235" s="18">
        <f t="shared" si="13"/>
        <v>3.36</v>
      </c>
      <c r="R235" s="80">
        <f t="shared" si="11"/>
        <v>0</v>
      </c>
      <c r="S235" s="8">
        <f t="shared" si="12"/>
        <v>0</v>
      </c>
    </row>
    <row r="236" spans="1:19" hidden="1">
      <c r="A236" s="2" t="s">
        <v>490</v>
      </c>
      <c r="B236" s="5" t="s">
        <v>491</v>
      </c>
      <c r="C236" s="5" t="s">
        <v>38</v>
      </c>
      <c r="D236" s="8">
        <v>16.93</v>
      </c>
      <c r="E236" s="8">
        <v>0</v>
      </c>
      <c r="F236" s="8">
        <v>16.93</v>
      </c>
      <c r="G236" s="8">
        <v>16.93</v>
      </c>
      <c r="H236" s="8">
        <v>16.93</v>
      </c>
      <c r="I236" s="6">
        <v>2289224</v>
      </c>
      <c r="J236" s="6">
        <v>0</v>
      </c>
      <c r="K236" s="6">
        <v>68839</v>
      </c>
      <c r="L236" s="6">
        <v>2492</v>
      </c>
      <c r="M236" s="6">
        <v>222990</v>
      </c>
      <c r="N236" s="6">
        <v>2583545</v>
      </c>
      <c r="O236" s="18">
        <v>88.61</v>
      </c>
      <c r="P236" s="18">
        <v>11.39</v>
      </c>
      <c r="Q236" s="18">
        <f t="shared" si="13"/>
        <v>8.6300000000000008</v>
      </c>
      <c r="R236" s="80">
        <f t="shared" si="11"/>
        <v>0</v>
      </c>
      <c r="S236" s="8">
        <f t="shared" si="12"/>
        <v>0</v>
      </c>
    </row>
    <row r="237" spans="1:19" hidden="1">
      <c r="A237" s="2" t="s">
        <v>492</v>
      </c>
      <c r="B237" s="5" t="s">
        <v>493</v>
      </c>
      <c r="C237" s="5" t="s">
        <v>38</v>
      </c>
      <c r="D237" s="8">
        <v>16.649999999999999</v>
      </c>
      <c r="E237" s="8">
        <v>0</v>
      </c>
      <c r="F237" s="8">
        <v>16.649999999999999</v>
      </c>
      <c r="G237" s="8">
        <v>16.649999999999999</v>
      </c>
      <c r="H237" s="8">
        <v>16.649999999999999</v>
      </c>
      <c r="I237" s="6">
        <v>3192621</v>
      </c>
      <c r="J237" s="6">
        <v>0</v>
      </c>
      <c r="K237" s="6">
        <v>115757</v>
      </c>
      <c r="L237" s="6">
        <v>5964</v>
      </c>
      <c r="M237" s="6">
        <v>103939</v>
      </c>
      <c r="N237" s="6">
        <v>3418281</v>
      </c>
      <c r="O237" s="18">
        <v>93.4</v>
      </c>
      <c r="P237" s="18">
        <v>6.6</v>
      </c>
      <c r="Q237" s="18">
        <f t="shared" si="13"/>
        <v>3.04</v>
      </c>
      <c r="R237" s="80">
        <f t="shared" si="11"/>
        <v>0</v>
      </c>
      <c r="S237" s="8">
        <f t="shared" si="12"/>
        <v>0</v>
      </c>
    </row>
    <row r="238" spans="1:19" hidden="1">
      <c r="A238" s="2" t="s">
        <v>494</v>
      </c>
      <c r="B238" s="5" t="s">
        <v>495</v>
      </c>
      <c r="C238" s="5" t="s">
        <v>20</v>
      </c>
      <c r="D238" s="8">
        <v>19.420000000000002</v>
      </c>
      <c r="E238" s="8">
        <v>0</v>
      </c>
      <c r="F238" s="8">
        <v>39.94</v>
      </c>
      <c r="G238" s="8">
        <v>39.94</v>
      </c>
      <c r="H238" s="8">
        <v>39.94</v>
      </c>
      <c r="I238" s="6">
        <v>53621395</v>
      </c>
      <c r="J238" s="6">
        <v>0</v>
      </c>
      <c r="K238" s="6">
        <v>16244473</v>
      </c>
      <c r="L238" s="6">
        <v>6524336</v>
      </c>
      <c r="M238" s="6">
        <v>9990874</v>
      </c>
      <c r="N238" s="6">
        <v>86381078</v>
      </c>
      <c r="O238" s="18">
        <v>62.08</v>
      </c>
      <c r="P238" s="18">
        <v>37.92</v>
      </c>
      <c r="Q238" s="18">
        <f t="shared" si="13"/>
        <v>11.57</v>
      </c>
      <c r="R238" s="80">
        <f t="shared" si="11"/>
        <v>205.66</v>
      </c>
      <c r="S238" s="8">
        <f t="shared" si="12"/>
        <v>20.519999999999996</v>
      </c>
    </row>
    <row r="239" spans="1:19" hidden="1">
      <c r="A239" s="2" t="s">
        <v>496</v>
      </c>
      <c r="B239" s="5" t="s">
        <v>497</v>
      </c>
      <c r="C239" s="5" t="s">
        <v>31</v>
      </c>
      <c r="D239" s="8">
        <v>19.420000000000002</v>
      </c>
      <c r="E239" s="8">
        <v>0</v>
      </c>
      <c r="F239" s="8">
        <v>19.420000000000002</v>
      </c>
      <c r="G239" s="8">
        <v>19.420000000000002</v>
      </c>
      <c r="H239" s="8">
        <v>19.420000000000002</v>
      </c>
      <c r="I239" s="6">
        <v>1355152</v>
      </c>
      <c r="J239" s="6">
        <v>0</v>
      </c>
      <c r="K239" s="6">
        <v>134360</v>
      </c>
      <c r="L239" s="6">
        <v>16773</v>
      </c>
      <c r="M239" s="6">
        <v>213904</v>
      </c>
      <c r="N239" s="6">
        <v>1720189</v>
      </c>
      <c r="O239" s="18">
        <v>78.78</v>
      </c>
      <c r="P239" s="18">
        <v>21.22</v>
      </c>
      <c r="Q239" s="18">
        <f t="shared" si="13"/>
        <v>12.43</v>
      </c>
      <c r="R239" s="80">
        <f t="shared" si="11"/>
        <v>0</v>
      </c>
      <c r="S239" s="8">
        <f t="shared" si="12"/>
        <v>0</v>
      </c>
    </row>
    <row r="240" spans="1:19" hidden="1">
      <c r="A240" s="2" t="s">
        <v>498</v>
      </c>
      <c r="B240" s="5" t="s">
        <v>499</v>
      </c>
      <c r="C240" s="5" t="s">
        <v>54</v>
      </c>
      <c r="D240" s="8">
        <v>14.97</v>
      </c>
      <c r="E240" s="8">
        <v>0</v>
      </c>
      <c r="F240" s="8">
        <v>17.649999999999999</v>
      </c>
      <c r="G240" s="8">
        <v>17.649999999999999</v>
      </c>
      <c r="H240" s="8">
        <v>17.649999999999999</v>
      </c>
      <c r="I240" s="6">
        <v>15955661</v>
      </c>
      <c r="J240" s="6">
        <v>0</v>
      </c>
      <c r="K240" s="6">
        <v>4652427</v>
      </c>
      <c r="L240" s="6">
        <v>909176</v>
      </c>
      <c r="M240" s="6">
        <v>1325084</v>
      </c>
      <c r="N240" s="6">
        <v>22842348</v>
      </c>
      <c r="O240" s="18">
        <v>69.849999999999994</v>
      </c>
      <c r="P240" s="18">
        <v>30.15</v>
      </c>
      <c r="Q240" s="18">
        <f t="shared" si="13"/>
        <v>5.8</v>
      </c>
      <c r="R240" s="80">
        <f t="shared" si="11"/>
        <v>117.9</v>
      </c>
      <c r="S240" s="8">
        <f t="shared" si="12"/>
        <v>2.6799999999999979</v>
      </c>
    </row>
    <row r="241" spans="1:19">
      <c r="A241" s="2" t="s">
        <v>500</v>
      </c>
      <c r="B241" s="5" t="s">
        <v>501</v>
      </c>
      <c r="C241" s="5" t="s">
        <v>11</v>
      </c>
      <c r="D241" s="8">
        <v>16.54</v>
      </c>
      <c r="E241" s="8">
        <v>0</v>
      </c>
      <c r="F241" s="8">
        <v>16.54</v>
      </c>
      <c r="G241" s="8">
        <v>16.54</v>
      </c>
      <c r="H241" s="8">
        <v>16.54</v>
      </c>
      <c r="I241" s="6">
        <v>141466445</v>
      </c>
      <c r="J241" s="6">
        <v>0</v>
      </c>
      <c r="K241" s="6">
        <v>15413365</v>
      </c>
      <c r="L241" s="6">
        <v>11913654</v>
      </c>
      <c r="M241" s="6">
        <v>5964030</v>
      </c>
      <c r="N241" s="6">
        <v>174757494</v>
      </c>
      <c r="O241" s="18">
        <v>80.95</v>
      </c>
      <c r="P241" s="101">
        <v>19.05</v>
      </c>
      <c r="Q241" s="18">
        <f t="shared" si="13"/>
        <v>3.41</v>
      </c>
      <c r="R241" s="80">
        <f t="shared" si="11"/>
        <v>0</v>
      </c>
      <c r="S241" s="8">
        <f t="shared" si="12"/>
        <v>0</v>
      </c>
    </row>
    <row r="242" spans="1:19">
      <c r="A242" s="115" t="s">
        <v>502</v>
      </c>
      <c r="B242" s="22" t="s">
        <v>503</v>
      </c>
      <c r="C242" s="22" t="s">
        <v>11</v>
      </c>
      <c r="D242" s="116">
        <v>17.68</v>
      </c>
      <c r="E242" s="116">
        <v>0</v>
      </c>
      <c r="F242" s="116">
        <v>17.68</v>
      </c>
      <c r="G242" s="116">
        <v>17.68</v>
      </c>
      <c r="H242" s="116">
        <v>17.68</v>
      </c>
      <c r="I242" s="23">
        <v>6679367</v>
      </c>
      <c r="J242" s="23">
        <v>0</v>
      </c>
      <c r="K242" s="23">
        <v>1487021</v>
      </c>
      <c r="L242" s="23">
        <v>280495</v>
      </c>
      <c r="M242" s="23">
        <v>873832</v>
      </c>
      <c r="N242" s="23">
        <v>9320715</v>
      </c>
      <c r="O242" s="24">
        <v>71.66</v>
      </c>
      <c r="P242" s="117">
        <v>28.34</v>
      </c>
      <c r="Q242" s="24">
        <f t="shared" si="13"/>
        <v>9.3800000000000008</v>
      </c>
      <c r="R242" s="118">
        <f t="shared" si="11"/>
        <v>0</v>
      </c>
      <c r="S242" s="116">
        <f t="shared" si="12"/>
        <v>0</v>
      </c>
    </row>
    <row r="243" spans="1:19" hidden="1">
      <c r="A243" s="2" t="s">
        <v>504</v>
      </c>
      <c r="B243" s="5" t="s">
        <v>505</v>
      </c>
      <c r="C243" s="5" t="s">
        <v>38</v>
      </c>
      <c r="D243" s="8">
        <v>16.02</v>
      </c>
      <c r="E243" s="8">
        <v>0</v>
      </c>
      <c r="F243" s="8">
        <v>16.02</v>
      </c>
      <c r="G243" s="8">
        <v>16.02</v>
      </c>
      <c r="H243" s="8">
        <v>16.02</v>
      </c>
      <c r="I243" s="6">
        <v>8338791</v>
      </c>
      <c r="J243" s="6">
        <v>0</v>
      </c>
      <c r="K243" s="6">
        <v>122856</v>
      </c>
      <c r="L243" s="6">
        <v>28490</v>
      </c>
      <c r="M243" s="6">
        <v>184509</v>
      </c>
      <c r="N243" s="6">
        <v>8674646</v>
      </c>
      <c r="O243" s="18">
        <v>96.13</v>
      </c>
      <c r="P243" s="18">
        <v>3.87</v>
      </c>
      <c r="Q243" s="18">
        <f t="shared" si="13"/>
        <v>2.13</v>
      </c>
      <c r="R243" s="80">
        <f t="shared" si="11"/>
        <v>0</v>
      </c>
      <c r="S243" s="8">
        <f t="shared" si="12"/>
        <v>0</v>
      </c>
    </row>
    <row r="244" spans="1:19" hidden="1">
      <c r="A244" s="66" t="s">
        <v>506</v>
      </c>
      <c r="B244" s="67" t="s">
        <v>507</v>
      </c>
      <c r="C244" s="67" t="s">
        <v>59</v>
      </c>
      <c r="D244" s="68">
        <v>7.06</v>
      </c>
      <c r="E244" s="68">
        <v>0</v>
      </c>
      <c r="F244" s="68">
        <v>6.75</v>
      </c>
      <c r="G244" s="68">
        <v>6.75</v>
      </c>
      <c r="H244" s="68">
        <v>6.75</v>
      </c>
      <c r="I244" s="69">
        <v>18275745</v>
      </c>
      <c r="J244" s="69">
        <v>0</v>
      </c>
      <c r="K244" s="69">
        <v>2965947</v>
      </c>
      <c r="L244" s="69">
        <v>12798</v>
      </c>
      <c r="M244" s="69">
        <v>224041</v>
      </c>
      <c r="N244" s="69">
        <v>21478531</v>
      </c>
      <c r="O244" s="78">
        <v>85.09</v>
      </c>
      <c r="P244" s="78">
        <v>14.91</v>
      </c>
      <c r="Q244" s="78">
        <f t="shared" si="13"/>
        <v>1.04</v>
      </c>
      <c r="R244" s="81">
        <f t="shared" si="11"/>
        <v>95.61</v>
      </c>
      <c r="S244" s="68">
        <f t="shared" si="12"/>
        <v>-0.30999999999999961</v>
      </c>
    </row>
    <row r="245" spans="1:19" hidden="1">
      <c r="A245" s="2" t="s">
        <v>508</v>
      </c>
      <c r="B245" s="5" t="s">
        <v>509</v>
      </c>
      <c r="C245" s="5" t="s">
        <v>54</v>
      </c>
      <c r="D245" s="8">
        <v>12.55</v>
      </c>
      <c r="E245" s="8">
        <v>0</v>
      </c>
      <c r="F245" s="8">
        <v>25.18</v>
      </c>
      <c r="G245" s="8">
        <v>25.18</v>
      </c>
      <c r="H245" s="8">
        <v>25.18</v>
      </c>
      <c r="I245" s="6">
        <v>170914643</v>
      </c>
      <c r="J245" s="6">
        <v>0</v>
      </c>
      <c r="K245" s="6">
        <v>46393236</v>
      </c>
      <c r="L245" s="6">
        <v>2432088</v>
      </c>
      <c r="M245" s="6">
        <v>9652463</v>
      </c>
      <c r="N245" s="6">
        <v>229392430</v>
      </c>
      <c r="O245" s="18">
        <v>74.510000000000005</v>
      </c>
      <c r="P245" s="18">
        <v>25.49</v>
      </c>
      <c r="Q245" s="18">
        <f t="shared" si="13"/>
        <v>4.21</v>
      </c>
      <c r="R245" s="80">
        <f t="shared" si="11"/>
        <v>200.64</v>
      </c>
      <c r="S245" s="8">
        <f t="shared" si="12"/>
        <v>12.629999999999999</v>
      </c>
    </row>
    <row r="246" spans="1:19" hidden="1">
      <c r="A246" s="2" t="s">
        <v>510</v>
      </c>
      <c r="B246" s="5" t="s">
        <v>511</v>
      </c>
      <c r="C246" s="5" t="s">
        <v>54</v>
      </c>
      <c r="D246" s="8">
        <v>14.98</v>
      </c>
      <c r="E246" s="8">
        <v>0</v>
      </c>
      <c r="F246" s="8">
        <v>29.01</v>
      </c>
      <c r="G246" s="8">
        <v>29.01</v>
      </c>
      <c r="H246" s="8">
        <v>29.01</v>
      </c>
      <c r="I246" s="6">
        <v>49305860</v>
      </c>
      <c r="J246" s="6">
        <v>0</v>
      </c>
      <c r="K246" s="6">
        <v>7543907</v>
      </c>
      <c r="L246" s="6">
        <v>3030631</v>
      </c>
      <c r="M246" s="6">
        <v>2509994</v>
      </c>
      <c r="N246" s="6">
        <v>62390392</v>
      </c>
      <c r="O246" s="18">
        <v>79.03</v>
      </c>
      <c r="P246" s="18">
        <v>20.97</v>
      </c>
      <c r="Q246" s="18">
        <f t="shared" si="13"/>
        <v>4.0199999999999996</v>
      </c>
      <c r="R246" s="80">
        <f t="shared" si="11"/>
        <v>193.66</v>
      </c>
      <c r="S246" s="8">
        <f t="shared" si="12"/>
        <v>14.030000000000001</v>
      </c>
    </row>
    <row r="247" spans="1:19" hidden="1">
      <c r="A247" s="2" t="s">
        <v>512</v>
      </c>
      <c r="B247" s="5" t="s">
        <v>513</v>
      </c>
      <c r="C247" s="5" t="s">
        <v>17</v>
      </c>
      <c r="D247" s="8">
        <v>14.23</v>
      </c>
      <c r="E247" s="8">
        <v>0</v>
      </c>
      <c r="F247" s="8">
        <v>19.579999999999998</v>
      </c>
      <c r="G247" s="8">
        <v>19.579999999999998</v>
      </c>
      <c r="H247" s="8">
        <v>19.579999999999998</v>
      </c>
      <c r="I247" s="6">
        <v>24665816</v>
      </c>
      <c r="J247" s="6">
        <v>0</v>
      </c>
      <c r="K247" s="6">
        <v>7863250</v>
      </c>
      <c r="L247" s="6">
        <v>2432362</v>
      </c>
      <c r="M247" s="6">
        <v>738483</v>
      </c>
      <c r="N247" s="6">
        <v>35699911</v>
      </c>
      <c r="O247" s="18">
        <v>69.09</v>
      </c>
      <c r="P247" s="18">
        <v>30.91</v>
      </c>
      <c r="Q247" s="18">
        <f t="shared" si="13"/>
        <v>2.0699999999999998</v>
      </c>
      <c r="R247" s="80">
        <f t="shared" si="11"/>
        <v>137.6</v>
      </c>
      <c r="S247" s="8">
        <f t="shared" si="12"/>
        <v>5.3499999999999979</v>
      </c>
    </row>
    <row r="248" spans="1:19" hidden="1">
      <c r="A248" s="76" t="s">
        <v>514</v>
      </c>
      <c r="B248" s="26" t="s">
        <v>741</v>
      </c>
      <c r="C248" s="26" t="s">
        <v>14</v>
      </c>
      <c r="D248" s="77">
        <v>14.23</v>
      </c>
      <c r="E248" s="77">
        <v>0</v>
      </c>
      <c r="F248" s="77">
        <v>14.48</v>
      </c>
      <c r="G248" s="77">
        <v>14.48</v>
      </c>
      <c r="H248" s="77">
        <v>14.48</v>
      </c>
      <c r="I248" s="27">
        <v>68027014</v>
      </c>
      <c r="J248" s="27">
        <v>0</v>
      </c>
      <c r="K248" s="27">
        <v>4825367</v>
      </c>
      <c r="L248" s="27">
        <v>161255</v>
      </c>
      <c r="M248" s="27">
        <v>716663</v>
      </c>
      <c r="N248" s="27">
        <v>73730299</v>
      </c>
      <c r="O248" s="28">
        <v>92.26</v>
      </c>
      <c r="P248" s="28">
        <v>7.74</v>
      </c>
      <c r="Q248" s="28">
        <f t="shared" si="13"/>
        <v>0.97</v>
      </c>
      <c r="R248" s="82">
        <f t="shared" si="11"/>
        <v>101.76</v>
      </c>
      <c r="S248" s="77">
        <f t="shared" si="12"/>
        <v>0.25</v>
      </c>
    </row>
    <row r="249" spans="1:19" hidden="1">
      <c r="A249" s="2" t="s">
        <v>516</v>
      </c>
      <c r="B249" s="5" t="s">
        <v>517</v>
      </c>
      <c r="C249" s="5" t="s">
        <v>17</v>
      </c>
      <c r="D249" s="8">
        <v>13.11</v>
      </c>
      <c r="E249" s="8">
        <v>0</v>
      </c>
      <c r="F249" s="8">
        <v>13.11</v>
      </c>
      <c r="G249" s="8">
        <v>13.11</v>
      </c>
      <c r="H249" s="8">
        <v>13.11</v>
      </c>
      <c r="I249" s="6">
        <v>22675248</v>
      </c>
      <c r="J249" s="6">
        <v>0</v>
      </c>
      <c r="K249" s="6">
        <v>948277</v>
      </c>
      <c r="L249" s="6">
        <v>209746</v>
      </c>
      <c r="M249" s="6">
        <v>871611</v>
      </c>
      <c r="N249" s="6">
        <v>24704882</v>
      </c>
      <c r="O249" s="18">
        <v>91.78</v>
      </c>
      <c r="P249" s="18">
        <v>8.2200000000000006</v>
      </c>
      <c r="Q249" s="18">
        <f t="shared" si="13"/>
        <v>3.53</v>
      </c>
      <c r="R249" s="80">
        <f t="shared" si="11"/>
        <v>0</v>
      </c>
      <c r="S249" s="8">
        <f t="shared" si="12"/>
        <v>0</v>
      </c>
    </row>
    <row r="250" spans="1:19" hidden="1">
      <c r="A250" s="2" t="s">
        <v>518</v>
      </c>
      <c r="B250" s="5" t="s">
        <v>519</v>
      </c>
      <c r="C250" s="5" t="s">
        <v>91</v>
      </c>
      <c r="D250" s="8">
        <v>12.11</v>
      </c>
      <c r="E250" s="8">
        <v>0</v>
      </c>
      <c r="F250" s="8">
        <v>23.68</v>
      </c>
      <c r="G250" s="8">
        <v>23.68</v>
      </c>
      <c r="H250" s="8">
        <v>23.68</v>
      </c>
      <c r="I250" s="6">
        <v>67813640</v>
      </c>
      <c r="J250" s="6">
        <v>0</v>
      </c>
      <c r="K250" s="6">
        <v>13317918</v>
      </c>
      <c r="L250" s="6">
        <v>3111898</v>
      </c>
      <c r="M250" s="6">
        <v>2106789</v>
      </c>
      <c r="N250" s="6">
        <v>86350245</v>
      </c>
      <c r="O250" s="18">
        <v>78.53</v>
      </c>
      <c r="P250" s="18">
        <v>21.47</v>
      </c>
      <c r="Q250" s="18">
        <f t="shared" si="13"/>
        <v>2.44</v>
      </c>
      <c r="R250" s="80">
        <f t="shared" si="11"/>
        <v>195.54</v>
      </c>
      <c r="S250" s="8">
        <f t="shared" si="12"/>
        <v>11.57</v>
      </c>
    </row>
    <row r="251" spans="1:19" hidden="1">
      <c r="A251" s="2" t="s">
        <v>520</v>
      </c>
      <c r="B251" s="5" t="s">
        <v>521</v>
      </c>
      <c r="C251" s="5" t="s">
        <v>20</v>
      </c>
      <c r="D251" s="8">
        <v>12.06</v>
      </c>
      <c r="E251" s="8">
        <v>0</v>
      </c>
      <c r="F251" s="8">
        <v>12.06</v>
      </c>
      <c r="G251" s="8">
        <v>12.06</v>
      </c>
      <c r="H251" s="8">
        <v>12.06</v>
      </c>
      <c r="I251" s="6">
        <v>4684802</v>
      </c>
      <c r="J251" s="6">
        <v>0</v>
      </c>
      <c r="K251" s="6">
        <v>62205</v>
      </c>
      <c r="L251" s="6">
        <v>8986</v>
      </c>
      <c r="M251" s="6">
        <v>264769</v>
      </c>
      <c r="N251" s="6">
        <v>5020762</v>
      </c>
      <c r="O251" s="18">
        <v>93.31</v>
      </c>
      <c r="P251" s="18">
        <v>6.69</v>
      </c>
      <c r="Q251" s="18">
        <f t="shared" si="13"/>
        <v>5.27</v>
      </c>
      <c r="R251" s="80">
        <f t="shared" si="11"/>
        <v>0</v>
      </c>
      <c r="S251" s="8">
        <f t="shared" si="12"/>
        <v>0</v>
      </c>
    </row>
    <row r="252" spans="1:19">
      <c r="A252" s="2" t="s">
        <v>522</v>
      </c>
      <c r="B252" s="5" t="s">
        <v>523</v>
      </c>
      <c r="C252" s="5" t="s">
        <v>11</v>
      </c>
      <c r="D252" s="8">
        <v>14</v>
      </c>
      <c r="E252" s="8">
        <v>0</v>
      </c>
      <c r="F252" s="8">
        <v>14</v>
      </c>
      <c r="G252" s="8">
        <v>14</v>
      </c>
      <c r="H252" s="8">
        <v>14</v>
      </c>
      <c r="I252" s="6">
        <v>11425297</v>
      </c>
      <c r="J252" s="6">
        <v>0</v>
      </c>
      <c r="K252" s="6">
        <v>535187</v>
      </c>
      <c r="L252" s="6">
        <v>589476</v>
      </c>
      <c r="M252" s="6">
        <v>741483</v>
      </c>
      <c r="N252" s="6">
        <v>13291443</v>
      </c>
      <c r="O252" s="18">
        <v>85.96</v>
      </c>
      <c r="P252" s="101">
        <v>14.04</v>
      </c>
      <c r="Q252" s="18">
        <f t="shared" si="13"/>
        <v>5.58</v>
      </c>
      <c r="R252" s="80">
        <f t="shared" si="11"/>
        <v>0</v>
      </c>
      <c r="S252" s="8">
        <f t="shared" si="12"/>
        <v>0</v>
      </c>
    </row>
    <row r="253" spans="1:19">
      <c r="A253" s="2" t="s">
        <v>524</v>
      </c>
      <c r="B253" s="5" t="s">
        <v>525</v>
      </c>
      <c r="C253" s="5" t="s">
        <v>11</v>
      </c>
      <c r="D253" s="8">
        <v>17.920000000000002</v>
      </c>
      <c r="E253" s="8">
        <v>0</v>
      </c>
      <c r="F253" s="8">
        <v>17.920000000000002</v>
      </c>
      <c r="G253" s="8">
        <v>17.920000000000002</v>
      </c>
      <c r="H253" s="8">
        <v>17.920000000000002</v>
      </c>
      <c r="I253" s="6">
        <v>30474342</v>
      </c>
      <c r="J253" s="6">
        <v>0</v>
      </c>
      <c r="K253" s="6">
        <v>4807339</v>
      </c>
      <c r="L253" s="6">
        <v>1963804</v>
      </c>
      <c r="M253" s="6">
        <v>713503</v>
      </c>
      <c r="N253" s="6">
        <v>37958988</v>
      </c>
      <c r="O253" s="18">
        <v>80.28</v>
      </c>
      <c r="P253" s="101">
        <v>19.72</v>
      </c>
      <c r="Q253" s="18">
        <f t="shared" si="13"/>
        <v>1.88</v>
      </c>
      <c r="R253" s="80">
        <f t="shared" si="11"/>
        <v>0</v>
      </c>
      <c r="S253" s="8">
        <f t="shared" si="12"/>
        <v>0</v>
      </c>
    </row>
    <row r="254" spans="1:19" hidden="1">
      <c r="A254" s="2" t="s">
        <v>526</v>
      </c>
      <c r="B254" s="5" t="s">
        <v>527</v>
      </c>
      <c r="C254" s="5" t="s">
        <v>28</v>
      </c>
      <c r="D254" s="8">
        <v>9.86</v>
      </c>
      <c r="E254" s="8">
        <v>0</v>
      </c>
      <c r="F254" s="8">
        <v>9.86</v>
      </c>
      <c r="G254" s="8">
        <v>9.86</v>
      </c>
      <c r="H254" s="8">
        <v>9.86</v>
      </c>
      <c r="I254" s="6">
        <v>20995678</v>
      </c>
      <c r="J254" s="6">
        <v>0</v>
      </c>
      <c r="K254" s="6">
        <v>949719</v>
      </c>
      <c r="L254" s="6">
        <v>52282</v>
      </c>
      <c r="M254" s="6">
        <v>185783</v>
      </c>
      <c r="N254" s="6">
        <v>22183462</v>
      </c>
      <c r="O254" s="18">
        <v>94.65</v>
      </c>
      <c r="P254" s="18">
        <v>5.35</v>
      </c>
      <c r="Q254" s="18">
        <f t="shared" si="13"/>
        <v>0.84</v>
      </c>
      <c r="R254" s="80">
        <f t="shared" si="11"/>
        <v>0</v>
      </c>
      <c r="S254" s="8">
        <f t="shared" si="12"/>
        <v>0</v>
      </c>
    </row>
    <row r="255" spans="1:19" hidden="1">
      <c r="A255" s="2" t="s">
        <v>528</v>
      </c>
      <c r="B255" s="5" t="s">
        <v>529</v>
      </c>
      <c r="C255" s="5" t="s">
        <v>43</v>
      </c>
      <c r="D255" s="8">
        <v>5.01</v>
      </c>
      <c r="E255" s="8">
        <v>0</v>
      </c>
      <c r="F255" s="8">
        <v>8.02</v>
      </c>
      <c r="G255" s="8">
        <v>8.02</v>
      </c>
      <c r="H255" s="8">
        <v>8.02</v>
      </c>
      <c r="I255" s="6">
        <v>263989</v>
      </c>
      <c r="J255" s="6">
        <v>0</v>
      </c>
      <c r="K255" s="6">
        <v>2296</v>
      </c>
      <c r="L255" s="6">
        <v>2258569</v>
      </c>
      <c r="M255" s="6">
        <v>1436200</v>
      </c>
      <c r="N255" s="6">
        <v>3961054</v>
      </c>
      <c r="O255" s="18">
        <v>6.66</v>
      </c>
      <c r="P255" s="18">
        <v>93.34</v>
      </c>
      <c r="Q255" s="18">
        <f t="shared" si="13"/>
        <v>36.26</v>
      </c>
      <c r="R255" s="80">
        <f t="shared" si="11"/>
        <v>160.08000000000001</v>
      </c>
      <c r="S255" s="8">
        <f t="shared" si="12"/>
        <v>3.01</v>
      </c>
    </row>
    <row r="256" spans="1:19" hidden="1">
      <c r="A256" s="2" t="s">
        <v>530</v>
      </c>
      <c r="B256" s="5" t="s">
        <v>531</v>
      </c>
      <c r="C256" s="5" t="s">
        <v>28</v>
      </c>
      <c r="D256" s="8">
        <v>14.68</v>
      </c>
      <c r="E256" s="8">
        <v>14.68</v>
      </c>
      <c r="F256" s="8">
        <v>14.68</v>
      </c>
      <c r="G256" s="8">
        <v>14.68</v>
      </c>
      <c r="H256" s="8">
        <v>14.68</v>
      </c>
      <c r="I256" s="6">
        <v>13563465</v>
      </c>
      <c r="J256" s="6">
        <v>1590</v>
      </c>
      <c r="K256" s="6">
        <v>1275958</v>
      </c>
      <c r="L256" s="6">
        <v>556830</v>
      </c>
      <c r="M256" s="6">
        <v>224510</v>
      </c>
      <c r="N256" s="6">
        <v>15622353</v>
      </c>
      <c r="O256" s="18">
        <v>86.83</v>
      </c>
      <c r="P256" s="18">
        <v>13.17</v>
      </c>
      <c r="Q256" s="18">
        <f t="shared" si="13"/>
        <v>1.44</v>
      </c>
      <c r="R256" s="80">
        <f t="shared" si="11"/>
        <v>0</v>
      </c>
      <c r="S256" s="8">
        <f t="shared" si="12"/>
        <v>0</v>
      </c>
    </row>
    <row r="257" spans="1:19" hidden="1">
      <c r="A257" s="2" t="s">
        <v>532</v>
      </c>
      <c r="B257" s="5" t="s">
        <v>533</v>
      </c>
      <c r="C257" s="5" t="s">
        <v>38</v>
      </c>
      <c r="D257" s="8">
        <v>13</v>
      </c>
      <c r="E257" s="8">
        <v>0</v>
      </c>
      <c r="F257" s="8">
        <v>13</v>
      </c>
      <c r="G257" s="8">
        <v>13</v>
      </c>
      <c r="H257" s="8">
        <v>13</v>
      </c>
      <c r="I257" s="6">
        <v>1705114</v>
      </c>
      <c r="J257" s="6">
        <v>0</v>
      </c>
      <c r="K257" s="6">
        <v>16391</v>
      </c>
      <c r="L257" s="6">
        <v>1643</v>
      </c>
      <c r="M257" s="6">
        <v>100314</v>
      </c>
      <c r="N257" s="6">
        <v>1823462</v>
      </c>
      <c r="O257" s="18">
        <v>93.51</v>
      </c>
      <c r="P257" s="18">
        <v>6.49</v>
      </c>
      <c r="Q257" s="18">
        <f t="shared" si="13"/>
        <v>5.5</v>
      </c>
      <c r="R257" s="80">
        <f t="shared" si="11"/>
        <v>0</v>
      </c>
      <c r="S257" s="8">
        <f t="shared" si="12"/>
        <v>0</v>
      </c>
    </row>
    <row r="258" spans="1:19" hidden="1">
      <c r="A258" s="2" t="s">
        <v>534</v>
      </c>
      <c r="B258" s="5" t="s">
        <v>535</v>
      </c>
      <c r="C258" s="5" t="s">
        <v>23</v>
      </c>
      <c r="D258" s="8">
        <v>22.69</v>
      </c>
      <c r="E258" s="8">
        <v>0</v>
      </c>
      <c r="F258" s="8">
        <v>25.95</v>
      </c>
      <c r="G258" s="8">
        <v>25.95</v>
      </c>
      <c r="H258" s="8">
        <v>25.95</v>
      </c>
      <c r="I258" s="6">
        <v>2812243</v>
      </c>
      <c r="J258" s="6">
        <v>0</v>
      </c>
      <c r="K258" s="6">
        <v>94657</v>
      </c>
      <c r="L258" s="6">
        <v>243525</v>
      </c>
      <c r="M258" s="6">
        <v>198180</v>
      </c>
      <c r="N258" s="6">
        <v>3348605</v>
      </c>
      <c r="O258" s="18">
        <v>83.98</v>
      </c>
      <c r="P258" s="18">
        <v>16.02</v>
      </c>
      <c r="Q258" s="18">
        <f t="shared" si="13"/>
        <v>5.92</v>
      </c>
      <c r="R258" s="80">
        <f t="shared" si="11"/>
        <v>114.37</v>
      </c>
      <c r="S258" s="8">
        <f t="shared" si="12"/>
        <v>3.259999999999998</v>
      </c>
    </row>
    <row r="259" spans="1:19" hidden="1">
      <c r="A259" s="2" t="s">
        <v>536</v>
      </c>
      <c r="B259" s="5" t="s">
        <v>537</v>
      </c>
      <c r="C259" s="5" t="s">
        <v>38</v>
      </c>
      <c r="D259" s="8">
        <v>17.89</v>
      </c>
      <c r="E259" s="8">
        <v>0</v>
      </c>
      <c r="F259" s="8">
        <v>17.89</v>
      </c>
      <c r="G259" s="8">
        <v>17.89</v>
      </c>
      <c r="H259" s="8">
        <v>17.89</v>
      </c>
      <c r="I259" s="6">
        <v>15338093</v>
      </c>
      <c r="J259" s="6">
        <v>0</v>
      </c>
      <c r="K259" s="6">
        <v>353026</v>
      </c>
      <c r="L259" s="6">
        <v>70572</v>
      </c>
      <c r="M259" s="6">
        <v>558621</v>
      </c>
      <c r="N259" s="6">
        <v>16320312</v>
      </c>
      <c r="O259" s="18">
        <v>93.98</v>
      </c>
      <c r="P259" s="18">
        <v>6.02</v>
      </c>
      <c r="Q259" s="18">
        <f t="shared" si="13"/>
        <v>3.42</v>
      </c>
      <c r="R259" s="80">
        <f t="shared" ref="R259:R322" si="14">ROUND(IF(+F259/D259*100=100,0, F259/D259*100),2)</f>
        <v>0</v>
      </c>
      <c r="S259" s="8">
        <f t="shared" ref="S259:S322" si="15">+F259-D259</f>
        <v>0</v>
      </c>
    </row>
    <row r="260" spans="1:19" hidden="1">
      <c r="A260" s="2" t="s">
        <v>538</v>
      </c>
      <c r="B260" s="5" t="s">
        <v>539</v>
      </c>
      <c r="C260" s="5" t="s">
        <v>28</v>
      </c>
      <c r="D260" s="8">
        <v>15.1</v>
      </c>
      <c r="E260" s="8">
        <v>0</v>
      </c>
      <c r="F260" s="8">
        <v>29.55</v>
      </c>
      <c r="G260" s="8">
        <v>29.55</v>
      </c>
      <c r="H260" s="8">
        <v>29.55</v>
      </c>
      <c r="I260" s="6">
        <v>69562943</v>
      </c>
      <c r="J260" s="6">
        <v>0</v>
      </c>
      <c r="K260" s="6">
        <v>15119490</v>
      </c>
      <c r="L260" s="6">
        <v>4276045</v>
      </c>
      <c r="M260" s="6">
        <v>6125349</v>
      </c>
      <c r="N260" s="6">
        <v>95083827</v>
      </c>
      <c r="O260" s="18">
        <v>73.16</v>
      </c>
      <c r="P260" s="18">
        <v>26.84</v>
      </c>
      <c r="Q260" s="18">
        <f t="shared" ref="Q260:Q323" si="16">ROUND(+M260/N260*100,2)</f>
        <v>6.44</v>
      </c>
      <c r="R260" s="80">
        <f t="shared" si="14"/>
        <v>195.7</v>
      </c>
      <c r="S260" s="8">
        <f t="shared" si="15"/>
        <v>14.450000000000001</v>
      </c>
    </row>
    <row r="261" spans="1:19" hidden="1">
      <c r="A261" s="2" t="s">
        <v>540</v>
      </c>
      <c r="B261" s="5" t="s">
        <v>541</v>
      </c>
      <c r="C261" s="5" t="s">
        <v>28</v>
      </c>
      <c r="D261" s="8">
        <v>11.86</v>
      </c>
      <c r="E261" s="8">
        <v>0</v>
      </c>
      <c r="F261" s="8">
        <v>11.86</v>
      </c>
      <c r="G261" s="8">
        <v>11.86</v>
      </c>
      <c r="H261" s="8">
        <v>11.86</v>
      </c>
      <c r="I261" s="6">
        <v>17939348</v>
      </c>
      <c r="J261" s="6">
        <v>0</v>
      </c>
      <c r="K261" s="6">
        <v>2850676</v>
      </c>
      <c r="L261" s="6">
        <v>391240</v>
      </c>
      <c r="M261" s="6">
        <v>466610</v>
      </c>
      <c r="N261" s="6">
        <v>21647874</v>
      </c>
      <c r="O261" s="18">
        <v>82.87</v>
      </c>
      <c r="P261" s="18">
        <v>17.13</v>
      </c>
      <c r="Q261" s="18">
        <f t="shared" si="16"/>
        <v>2.16</v>
      </c>
      <c r="R261" s="80">
        <f t="shared" si="14"/>
        <v>0</v>
      </c>
      <c r="S261" s="8">
        <f t="shared" si="15"/>
        <v>0</v>
      </c>
    </row>
    <row r="262" spans="1:19" hidden="1">
      <c r="A262" s="2" t="s">
        <v>542</v>
      </c>
      <c r="B262" s="5" t="s">
        <v>543</v>
      </c>
      <c r="C262" s="5" t="s">
        <v>20</v>
      </c>
      <c r="D262" s="8">
        <v>12.03</v>
      </c>
      <c r="E262" s="8">
        <v>0</v>
      </c>
      <c r="F262" s="8">
        <v>12.03</v>
      </c>
      <c r="G262" s="8">
        <v>12.03</v>
      </c>
      <c r="H262" s="8">
        <v>12.03</v>
      </c>
      <c r="I262" s="6">
        <v>2563582</v>
      </c>
      <c r="J262" s="6">
        <v>0</v>
      </c>
      <c r="K262" s="6">
        <v>72944</v>
      </c>
      <c r="L262" s="6">
        <v>2868</v>
      </c>
      <c r="M262" s="6">
        <v>324439</v>
      </c>
      <c r="N262" s="6">
        <v>2963833</v>
      </c>
      <c r="O262" s="18">
        <v>86.5</v>
      </c>
      <c r="P262" s="18">
        <v>13.5</v>
      </c>
      <c r="Q262" s="18">
        <f t="shared" si="16"/>
        <v>10.95</v>
      </c>
      <c r="R262" s="80">
        <f t="shared" si="14"/>
        <v>0</v>
      </c>
      <c r="S262" s="8">
        <f t="shared" si="15"/>
        <v>0</v>
      </c>
    </row>
    <row r="263" spans="1:19" hidden="1">
      <c r="A263" s="2" t="s">
        <v>544</v>
      </c>
      <c r="B263" s="5" t="s">
        <v>545</v>
      </c>
      <c r="C263" s="5" t="s">
        <v>59</v>
      </c>
      <c r="D263" s="8">
        <v>14.32</v>
      </c>
      <c r="E263" s="8">
        <v>0</v>
      </c>
      <c r="F263" s="8">
        <v>14.32</v>
      </c>
      <c r="G263" s="8">
        <v>14.32</v>
      </c>
      <c r="H263" s="8">
        <v>14.32</v>
      </c>
      <c r="I263" s="6">
        <v>54538782</v>
      </c>
      <c r="J263" s="6">
        <v>0</v>
      </c>
      <c r="K263" s="6">
        <v>3311337</v>
      </c>
      <c r="L263" s="6">
        <v>902189</v>
      </c>
      <c r="M263" s="6">
        <v>3061915</v>
      </c>
      <c r="N263" s="6">
        <v>61814223</v>
      </c>
      <c r="O263" s="18">
        <v>88.23</v>
      </c>
      <c r="P263" s="18">
        <v>11.77</v>
      </c>
      <c r="Q263" s="18">
        <f t="shared" si="16"/>
        <v>4.95</v>
      </c>
      <c r="R263" s="80">
        <f t="shared" si="14"/>
        <v>0</v>
      </c>
      <c r="S263" s="8">
        <f t="shared" si="15"/>
        <v>0</v>
      </c>
    </row>
    <row r="264" spans="1:19" hidden="1">
      <c r="A264" s="2" t="s">
        <v>546</v>
      </c>
      <c r="B264" s="5" t="s">
        <v>547</v>
      </c>
      <c r="C264" s="5" t="s">
        <v>28</v>
      </c>
      <c r="D264" s="8">
        <v>12.18</v>
      </c>
      <c r="E264" s="8">
        <v>0</v>
      </c>
      <c r="F264" s="8">
        <v>25.78</v>
      </c>
      <c r="G264" s="8">
        <v>25.78</v>
      </c>
      <c r="H264" s="8">
        <v>25.78</v>
      </c>
      <c r="I264" s="6">
        <v>46662782</v>
      </c>
      <c r="J264" s="6">
        <v>0</v>
      </c>
      <c r="K264" s="6">
        <v>16682473</v>
      </c>
      <c r="L264" s="6">
        <v>3768196</v>
      </c>
      <c r="M264" s="6">
        <v>2349429</v>
      </c>
      <c r="N264" s="6">
        <v>69462880</v>
      </c>
      <c r="O264" s="18">
        <v>67.180000000000007</v>
      </c>
      <c r="P264" s="18">
        <v>32.82</v>
      </c>
      <c r="Q264" s="18">
        <f t="shared" si="16"/>
        <v>3.38</v>
      </c>
      <c r="R264" s="80">
        <f t="shared" si="14"/>
        <v>211.66</v>
      </c>
      <c r="S264" s="8">
        <f t="shared" si="15"/>
        <v>13.600000000000001</v>
      </c>
    </row>
    <row r="265" spans="1:19" hidden="1">
      <c r="A265" s="2" t="s">
        <v>548</v>
      </c>
      <c r="B265" s="5" t="s">
        <v>549</v>
      </c>
      <c r="C265" s="5" t="s">
        <v>20</v>
      </c>
      <c r="D265" s="8">
        <v>15.17</v>
      </c>
      <c r="E265" s="8">
        <v>0</v>
      </c>
      <c r="F265" s="8">
        <v>15.17</v>
      </c>
      <c r="G265" s="8">
        <v>15.17</v>
      </c>
      <c r="H265" s="8">
        <v>15.17</v>
      </c>
      <c r="I265" s="6">
        <v>959716</v>
      </c>
      <c r="J265" s="6">
        <v>0</v>
      </c>
      <c r="K265" s="6">
        <v>9348</v>
      </c>
      <c r="L265" s="6">
        <v>3516</v>
      </c>
      <c r="M265" s="6">
        <v>34744</v>
      </c>
      <c r="N265" s="6">
        <v>1007324</v>
      </c>
      <c r="O265" s="18">
        <v>95.27</v>
      </c>
      <c r="P265" s="18">
        <v>4.7300000000000004</v>
      </c>
      <c r="Q265" s="18">
        <f t="shared" si="16"/>
        <v>3.45</v>
      </c>
      <c r="R265" s="80">
        <f t="shared" si="14"/>
        <v>0</v>
      </c>
      <c r="S265" s="8">
        <f t="shared" si="15"/>
        <v>0</v>
      </c>
    </row>
    <row r="266" spans="1:19">
      <c r="A266" s="2" t="s">
        <v>550</v>
      </c>
      <c r="B266" s="5" t="s">
        <v>551</v>
      </c>
      <c r="C266" s="5" t="s">
        <v>11</v>
      </c>
      <c r="D266" s="8">
        <v>13.74</v>
      </c>
      <c r="E266" s="8">
        <v>0</v>
      </c>
      <c r="F266" s="8">
        <v>13.74</v>
      </c>
      <c r="G266" s="8">
        <v>13.74</v>
      </c>
      <c r="H266" s="8">
        <v>13.74</v>
      </c>
      <c r="I266" s="6">
        <v>61151491</v>
      </c>
      <c r="J266" s="6">
        <v>0</v>
      </c>
      <c r="K266" s="6">
        <v>1933312</v>
      </c>
      <c r="L266" s="6">
        <v>176942</v>
      </c>
      <c r="M266" s="6">
        <v>638925</v>
      </c>
      <c r="N266" s="6">
        <v>63900670</v>
      </c>
      <c r="O266" s="18">
        <v>95.7</v>
      </c>
      <c r="P266" s="101">
        <v>4.3</v>
      </c>
      <c r="Q266" s="18">
        <f t="shared" si="16"/>
        <v>1</v>
      </c>
      <c r="R266" s="80">
        <f t="shared" si="14"/>
        <v>0</v>
      </c>
      <c r="S266" s="8">
        <f t="shared" si="15"/>
        <v>0</v>
      </c>
    </row>
    <row r="267" spans="1:19" hidden="1">
      <c r="A267" s="2" t="s">
        <v>552</v>
      </c>
      <c r="B267" s="5" t="s">
        <v>553</v>
      </c>
      <c r="C267" s="5" t="s">
        <v>17</v>
      </c>
      <c r="D267" s="8">
        <v>13.06</v>
      </c>
      <c r="E267" s="8">
        <v>0</v>
      </c>
      <c r="F267" s="8">
        <v>28.79</v>
      </c>
      <c r="G267" s="8">
        <v>28.79</v>
      </c>
      <c r="H267" s="8">
        <v>28.73</v>
      </c>
      <c r="I267" s="6">
        <v>24765091</v>
      </c>
      <c r="J267" s="6">
        <v>0</v>
      </c>
      <c r="K267" s="6">
        <v>12961924</v>
      </c>
      <c r="L267" s="6">
        <v>1198738</v>
      </c>
      <c r="M267" s="6">
        <v>2909372</v>
      </c>
      <c r="N267" s="6">
        <v>41835125</v>
      </c>
      <c r="O267" s="18">
        <v>59.2</v>
      </c>
      <c r="P267" s="18">
        <v>40.799999999999997</v>
      </c>
      <c r="Q267" s="18">
        <f t="shared" si="16"/>
        <v>6.95</v>
      </c>
      <c r="R267" s="80">
        <f t="shared" si="14"/>
        <v>220.44</v>
      </c>
      <c r="S267" s="8">
        <f t="shared" si="15"/>
        <v>15.729999999999999</v>
      </c>
    </row>
    <row r="268" spans="1:19" hidden="1">
      <c r="A268" s="2" t="s">
        <v>554</v>
      </c>
      <c r="B268" s="5" t="s">
        <v>555</v>
      </c>
      <c r="C268" s="5" t="s">
        <v>54</v>
      </c>
      <c r="D268" s="8">
        <v>19.41</v>
      </c>
      <c r="E268" s="8">
        <v>0</v>
      </c>
      <c r="F268" s="8">
        <v>19.41</v>
      </c>
      <c r="G268" s="8">
        <v>19.41</v>
      </c>
      <c r="H268" s="8">
        <v>19.41</v>
      </c>
      <c r="I268" s="6">
        <v>62678322</v>
      </c>
      <c r="J268" s="6">
        <v>0</v>
      </c>
      <c r="K268" s="6">
        <v>2796039</v>
      </c>
      <c r="L268" s="6">
        <v>771460</v>
      </c>
      <c r="M268" s="6">
        <v>1320280</v>
      </c>
      <c r="N268" s="6">
        <v>67566101</v>
      </c>
      <c r="O268" s="18">
        <v>92.77</v>
      </c>
      <c r="P268" s="18">
        <v>7.23</v>
      </c>
      <c r="Q268" s="18">
        <f t="shared" si="16"/>
        <v>1.95</v>
      </c>
      <c r="R268" s="80">
        <f t="shared" si="14"/>
        <v>0</v>
      </c>
      <c r="S268" s="8">
        <f t="shared" si="15"/>
        <v>0</v>
      </c>
    </row>
    <row r="269" spans="1:19" hidden="1">
      <c r="A269" s="2" t="s">
        <v>556</v>
      </c>
      <c r="B269" s="5" t="s">
        <v>557</v>
      </c>
      <c r="C269" s="5" t="s">
        <v>20</v>
      </c>
      <c r="D269" s="8">
        <v>15.5</v>
      </c>
      <c r="E269" s="8">
        <v>0</v>
      </c>
      <c r="F269" s="8">
        <v>15.5</v>
      </c>
      <c r="G269" s="8">
        <v>15.5</v>
      </c>
      <c r="H269" s="8">
        <v>15.5</v>
      </c>
      <c r="I269" s="6">
        <v>7907558</v>
      </c>
      <c r="J269" s="6">
        <v>0</v>
      </c>
      <c r="K269" s="6">
        <v>760251</v>
      </c>
      <c r="L269" s="6">
        <v>255688</v>
      </c>
      <c r="M269" s="6">
        <v>343274</v>
      </c>
      <c r="N269" s="6">
        <v>9266771</v>
      </c>
      <c r="O269" s="18">
        <v>85.33</v>
      </c>
      <c r="P269" s="18">
        <v>14.67</v>
      </c>
      <c r="Q269" s="18">
        <f t="shared" si="16"/>
        <v>3.7</v>
      </c>
      <c r="R269" s="80">
        <f t="shared" si="14"/>
        <v>0</v>
      </c>
      <c r="S269" s="8">
        <f t="shared" si="15"/>
        <v>0</v>
      </c>
    </row>
    <row r="270" spans="1:19" hidden="1">
      <c r="A270" s="2" t="s">
        <v>558</v>
      </c>
      <c r="B270" s="5" t="s">
        <v>559</v>
      </c>
      <c r="C270" s="5" t="s">
        <v>43</v>
      </c>
      <c r="D270" s="8">
        <v>14.39</v>
      </c>
      <c r="E270" s="8">
        <v>0</v>
      </c>
      <c r="F270" s="8">
        <v>14.39</v>
      </c>
      <c r="G270" s="8">
        <v>14.39</v>
      </c>
      <c r="H270" s="8">
        <v>14.39</v>
      </c>
      <c r="I270" s="6">
        <v>2960776</v>
      </c>
      <c r="J270" s="6">
        <v>0</v>
      </c>
      <c r="K270" s="6">
        <v>325791</v>
      </c>
      <c r="L270" s="6">
        <v>125267</v>
      </c>
      <c r="M270" s="6">
        <v>375034</v>
      </c>
      <c r="N270" s="6">
        <v>3786868</v>
      </c>
      <c r="O270" s="18">
        <v>78.19</v>
      </c>
      <c r="P270" s="18">
        <v>21.81</v>
      </c>
      <c r="Q270" s="18">
        <f t="shared" si="16"/>
        <v>9.9</v>
      </c>
      <c r="R270" s="80">
        <f t="shared" si="14"/>
        <v>0</v>
      </c>
      <c r="S270" s="8">
        <f t="shared" si="15"/>
        <v>0</v>
      </c>
    </row>
    <row r="271" spans="1:19" hidden="1">
      <c r="A271" s="2" t="s">
        <v>560</v>
      </c>
      <c r="B271" s="5" t="s">
        <v>561</v>
      </c>
      <c r="C271" s="5" t="s">
        <v>14</v>
      </c>
      <c r="D271" s="8">
        <v>19.62</v>
      </c>
      <c r="E271" s="8">
        <v>0</v>
      </c>
      <c r="F271" s="8">
        <v>19.62</v>
      </c>
      <c r="G271" s="8">
        <v>19.62</v>
      </c>
      <c r="H271" s="8">
        <v>19.62</v>
      </c>
      <c r="I271" s="6">
        <v>23874606</v>
      </c>
      <c r="J271" s="6">
        <v>0</v>
      </c>
      <c r="K271" s="6">
        <v>483359</v>
      </c>
      <c r="L271" s="6">
        <v>56225</v>
      </c>
      <c r="M271" s="6">
        <v>566987</v>
      </c>
      <c r="N271" s="6">
        <v>24981177</v>
      </c>
      <c r="O271" s="18">
        <v>95.57</v>
      </c>
      <c r="P271" s="18">
        <v>4.43</v>
      </c>
      <c r="Q271" s="18">
        <f t="shared" si="16"/>
        <v>2.27</v>
      </c>
      <c r="R271" s="80">
        <f t="shared" si="14"/>
        <v>0</v>
      </c>
      <c r="S271" s="8">
        <f t="shared" si="15"/>
        <v>0</v>
      </c>
    </row>
    <row r="272" spans="1:19" hidden="1">
      <c r="A272" s="2" t="s">
        <v>562</v>
      </c>
      <c r="B272" s="5" t="s">
        <v>563</v>
      </c>
      <c r="C272" s="5" t="s">
        <v>14</v>
      </c>
      <c r="D272" s="8">
        <v>16.079999999999998</v>
      </c>
      <c r="E272" s="8">
        <v>0</v>
      </c>
      <c r="F272" s="8">
        <v>16.079999999999998</v>
      </c>
      <c r="G272" s="8">
        <v>16.079999999999998</v>
      </c>
      <c r="H272" s="8">
        <v>16.079999999999998</v>
      </c>
      <c r="I272" s="6">
        <v>9902648</v>
      </c>
      <c r="J272" s="6">
        <v>0</v>
      </c>
      <c r="K272" s="6">
        <v>348423</v>
      </c>
      <c r="L272" s="6">
        <v>449752</v>
      </c>
      <c r="M272" s="6">
        <v>486763</v>
      </c>
      <c r="N272" s="6">
        <v>11187586</v>
      </c>
      <c r="O272" s="18">
        <v>88.51</v>
      </c>
      <c r="P272" s="18">
        <v>11.49</v>
      </c>
      <c r="Q272" s="18">
        <f t="shared" si="16"/>
        <v>4.3499999999999996</v>
      </c>
      <c r="R272" s="80">
        <f t="shared" si="14"/>
        <v>0</v>
      </c>
      <c r="S272" s="8">
        <f t="shared" si="15"/>
        <v>0</v>
      </c>
    </row>
    <row r="273" spans="1:19" hidden="1">
      <c r="A273" s="2" t="s">
        <v>564</v>
      </c>
      <c r="B273" s="5" t="s">
        <v>565</v>
      </c>
      <c r="C273" s="5" t="s">
        <v>38</v>
      </c>
      <c r="D273" s="8">
        <v>12.57</v>
      </c>
      <c r="E273" s="8">
        <v>0</v>
      </c>
      <c r="F273" s="8">
        <v>12.57</v>
      </c>
      <c r="G273" s="8">
        <v>12.57</v>
      </c>
      <c r="H273" s="8">
        <v>12.57</v>
      </c>
      <c r="I273" s="6">
        <v>66792563</v>
      </c>
      <c r="J273" s="6">
        <v>0</v>
      </c>
      <c r="K273" s="6">
        <v>6544843</v>
      </c>
      <c r="L273" s="6">
        <v>2246006</v>
      </c>
      <c r="M273" s="6">
        <v>1027528</v>
      </c>
      <c r="N273" s="6">
        <v>76610940</v>
      </c>
      <c r="O273" s="18">
        <v>87.18</v>
      </c>
      <c r="P273" s="18">
        <v>12.82</v>
      </c>
      <c r="Q273" s="18">
        <f t="shared" si="16"/>
        <v>1.34</v>
      </c>
      <c r="R273" s="80">
        <f t="shared" si="14"/>
        <v>0</v>
      </c>
      <c r="S273" s="8">
        <f t="shared" si="15"/>
        <v>0</v>
      </c>
    </row>
    <row r="274" spans="1:19" hidden="1">
      <c r="A274" s="2" t="s">
        <v>566</v>
      </c>
      <c r="B274" s="5" t="s">
        <v>567</v>
      </c>
      <c r="C274" s="5" t="s">
        <v>43</v>
      </c>
      <c r="D274" s="8">
        <v>23.26</v>
      </c>
      <c r="E274" s="8">
        <v>0</v>
      </c>
      <c r="F274" s="8">
        <v>23.26</v>
      </c>
      <c r="G274" s="8">
        <v>23.26</v>
      </c>
      <c r="H274" s="8">
        <v>23.26</v>
      </c>
      <c r="I274" s="6">
        <v>4887306</v>
      </c>
      <c r="J274" s="6">
        <v>0</v>
      </c>
      <c r="K274" s="6">
        <v>38278</v>
      </c>
      <c r="L274" s="6">
        <v>13284</v>
      </c>
      <c r="M274" s="6">
        <v>151627</v>
      </c>
      <c r="N274" s="6">
        <v>5090495</v>
      </c>
      <c r="O274" s="18">
        <v>96.01</v>
      </c>
      <c r="P274" s="18">
        <v>3.99</v>
      </c>
      <c r="Q274" s="18">
        <f t="shared" si="16"/>
        <v>2.98</v>
      </c>
      <c r="R274" s="80">
        <f t="shared" si="14"/>
        <v>0</v>
      </c>
      <c r="S274" s="8">
        <f t="shared" si="15"/>
        <v>0</v>
      </c>
    </row>
    <row r="275" spans="1:19" hidden="1">
      <c r="A275" s="66" t="s">
        <v>568</v>
      </c>
      <c r="B275" s="67" t="s">
        <v>569</v>
      </c>
      <c r="C275" s="67" t="s">
        <v>17</v>
      </c>
      <c r="D275" s="68">
        <v>18.25</v>
      </c>
      <c r="E275" s="68">
        <v>0</v>
      </c>
      <c r="F275" s="68">
        <v>32.61</v>
      </c>
      <c r="G275" s="68">
        <v>32.61</v>
      </c>
      <c r="H275" s="68">
        <v>32.28</v>
      </c>
      <c r="I275" s="69">
        <v>31116816</v>
      </c>
      <c r="J275" s="69">
        <v>0</v>
      </c>
      <c r="K275" s="69">
        <v>4388912</v>
      </c>
      <c r="L275" s="69">
        <v>2089571</v>
      </c>
      <c r="M275" s="69">
        <v>3506270</v>
      </c>
      <c r="N275" s="69">
        <v>41101569</v>
      </c>
      <c r="O275" s="78">
        <v>75.709999999999994</v>
      </c>
      <c r="P275" s="78">
        <v>24.29</v>
      </c>
      <c r="Q275" s="78">
        <f t="shared" si="16"/>
        <v>8.5299999999999994</v>
      </c>
      <c r="R275" s="81">
        <f t="shared" si="14"/>
        <v>178.68</v>
      </c>
      <c r="S275" s="68">
        <f t="shared" si="15"/>
        <v>14.36</v>
      </c>
    </row>
    <row r="276" spans="1:19" hidden="1">
      <c r="A276" s="66" t="s">
        <v>570</v>
      </c>
      <c r="B276" s="67" t="s">
        <v>571</v>
      </c>
      <c r="C276" s="67" t="s">
        <v>14</v>
      </c>
      <c r="D276" s="68">
        <v>10.76</v>
      </c>
      <c r="E276" s="68">
        <v>0</v>
      </c>
      <c r="F276" s="68">
        <v>17.329999999999998</v>
      </c>
      <c r="G276" s="68">
        <v>17.329999999999998</v>
      </c>
      <c r="H276" s="68">
        <v>17.329999999999998</v>
      </c>
      <c r="I276" s="69">
        <v>117750319</v>
      </c>
      <c r="J276" s="69">
        <v>0</v>
      </c>
      <c r="K276" s="69">
        <v>26061429</v>
      </c>
      <c r="L276" s="69">
        <v>6137149</v>
      </c>
      <c r="M276" s="69">
        <v>5082343</v>
      </c>
      <c r="N276" s="69">
        <v>155031240</v>
      </c>
      <c r="O276" s="78">
        <v>75.95</v>
      </c>
      <c r="P276" s="78">
        <v>24.05</v>
      </c>
      <c r="Q276" s="78">
        <f t="shared" si="16"/>
        <v>3.28</v>
      </c>
      <c r="R276" s="81">
        <f t="shared" si="14"/>
        <v>161.06</v>
      </c>
      <c r="S276" s="68">
        <f t="shared" si="15"/>
        <v>6.5699999999999985</v>
      </c>
    </row>
    <row r="277" spans="1:19" hidden="1">
      <c r="A277" s="2" t="s">
        <v>572</v>
      </c>
      <c r="B277" s="5" t="s">
        <v>573</v>
      </c>
      <c r="C277" s="5" t="s">
        <v>31</v>
      </c>
      <c r="D277" s="8">
        <v>17.75</v>
      </c>
      <c r="E277" s="8">
        <v>17.75</v>
      </c>
      <c r="F277" s="8">
        <v>17.75</v>
      </c>
      <c r="G277" s="8">
        <v>17.75</v>
      </c>
      <c r="H277" s="8">
        <v>17.75</v>
      </c>
      <c r="I277" s="6">
        <v>25857069</v>
      </c>
      <c r="J277" s="6">
        <v>6741</v>
      </c>
      <c r="K277" s="6">
        <v>1222350</v>
      </c>
      <c r="L277" s="6">
        <v>711337</v>
      </c>
      <c r="M277" s="6">
        <v>492601</v>
      </c>
      <c r="N277" s="6">
        <v>28290098</v>
      </c>
      <c r="O277" s="18">
        <v>91.42</v>
      </c>
      <c r="P277" s="18">
        <v>8.58</v>
      </c>
      <c r="Q277" s="18">
        <f t="shared" si="16"/>
        <v>1.74</v>
      </c>
      <c r="R277" s="80">
        <f t="shared" si="14"/>
        <v>0</v>
      </c>
      <c r="S277" s="8">
        <f t="shared" si="15"/>
        <v>0</v>
      </c>
    </row>
    <row r="278" spans="1:19" hidden="1">
      <c r="A278" s="2" t="s">
        <v>574</v>
      </c>
      <c r="B278" s="5" t="s">
        <v>575</v>
      </c>
      <c r="C278" s="5" t="s">
        <v>31</v>
      </c>
      <c r="D278" s="8">
        <v>16.309999999999999</v>
      </c>
      <c r="E278" s="8">
        <v>0</v>
      </c>
      <c r="F278" s="8">
        <v>16.309999999999999</v>
      </c>
      <c r="G278" s="8">
        <v>16.309999999999999</v>
      </c>
      <c r="H278" s="8">
        <v>16.309999999999999</v>
      </c>
      <c r="I278" s="6">
        <v>11552220</v>
      </c>
      <c r="J278" s="6">
        <v>0</v>
      </c>
      <c r="K278" s="6">
        <v>436477</v>
      </c>
      <c r="L278" s="6">
        <v>89291</v>
      </c>
      <c r="M278" s="6">
        <v>190718</v>
      </c>
      <c r="N278" s="6">
        <v>12268706</v>
      </c>
      <c r="O278" s="18">
        <v>94.16</v>
      </c>
      <c r="P278" s="18">
        <v>5.84</v>
      </c>
      <c r="Q278" s="18">
        <f t="shared" si="16"/>
        <v>1.55</v>
      </c>
      <c r="R278" s="80">
        <f t="shared" si="14"/>
        <v>0</v>
      </c>
      <c r="S278" s="8">
        <f t="shared" si="15"/>
        <v>0</v>
      </c>
    </row>
    <row r="279" spans="1:19" hidden="1">
      <c r="A279" s="2" t="s">
        <v>576</v>
      </c>
      <c r="B279" s="5" t="s">
        <v>577</v>
      </c>
      <c r="C279" s="5" t="s">
        <v>38</v>
      </c>
      <c r="D279" s="8">
        <v>16.739999999999998</v>
      </c>
      <c r="E279" s="8">
        <v>0</v>
      </c>
      <c r="F279" s="8">
        <v>16.739999999999998</v>
      </c>
      <c r="G279" s="8">
        <v>16.739999999999998</v>
      </c>
      <c r="H279" s="8">
        <v>16.739999999999998</v>
      </c>
      <c r="I279" s="6">
        <v>34011175</v>
      </c>
      <c r="J279" s="6">
        <v>0</v>
      </c>
      <c r="K279" s="6">
        <v>4440150</v>
      </c>
      <c r="L279" s="6">
        <v>2202658</v>
      </c>
      <c r="M279" s="6">
        <v>1489810</v>
      </c>
      <c r="N279" s="6">
        <v>42143793</v>
      </c>
      <c r="O279" s="18">
        <v>80.7</v>
      </c>
      <c r="P279" s="18">
        <v>19.3</v>
      </c>
      <c r="Q279" s="18">
        <f t="shared" si="16"/>
        <v>3.54</v>
      </c>
      <c r="R279" s="80">
        <f t="shared" si="14"/>
        <v>0</v>
      </c>
      <c r="S279" s="8">
        <f t="shared" si="15"/>
        <v>0</v>
      </c>
    </row>
    <row r="280" spans="1:19" hidden="1">
      <c r="A280" s="2" t="s">
        <v>578</v>
      </c>
      <c r="B280" s="5" t="s">
        <v>579</v>
      </c>
      <c r="C280" s="5" t="s">
        <v>38</v>
      </c>
      <c r="D280" s="8">
        <v>20.38</v>
      </c>
      <c r="E280" s="8">
        <v>0</v>
      </c>
      <c r="F280" s="8">
        <v>20.38</v>
      </c>
      <c r="G280" s="8">
        <v>20.38</v>
      </c>
      <c r="H280" s="8">
        <v>20.38</v>
      </c>
      <c r="I280" s="6">
        <v>16483896</v>
      </c>
      <c r="J280" s="6">
        <v>0</v>
      </c>
      <c r="K280" s="6">
        <v>2391663</v>
      </c>
      <c r="L280" s="6">
        <v>1058456</v>
      </c>
      <c r="M280" s="6">
        <v>1190538</v>
      </c>
      <c r="N280" s="6">
        <v>21124553</v>
      </c>
      <c r="O280" s="18">
        <v>78.03</v>
      </c>
      <c r="P280" s="18">
        <v>21.97</v>
      </c>
      <c r="Q280" s="18">
        <f t="shared" si="16"/>
        <v>5.64</v>
      </c>
      <c r="R280" s="80">
        <f t="shared" si="14"/>
        <v>0</v>
      </c>
      <c r="S280" s="8">
        <f t="shared" si="15"/>
        <v>0</v>
      </c>
    </row>
    <row r="281" spans="1:19" hidden="1">
      <c r="A281" s="2" t="s">
        <v>580</v>
      </c>
      <c r="B281" s="5" t="s">
        <v>581</v>
      </c>
      <c r="C281" s="5" t="s">
        <v>23</v>
      </c>
      <c r="D281" s="8">
        <v>17.47</v>
      </c>
      <c r="E281" s="8">
        <v>0</v>
      </c>
      <c r="F281" s="8">
        <v>17.47</v>
      </c>
      <c r="G281" s="8">
        <v>17.47</v>
      </c>
      <c r="H281" s="8">
        <v>17.47</v>
      </c>
      <c r="I281" s="6">
        <v>16745629</v>
      </c>
      <c r="J281" s="6">
        <v>0</v>
      </c>
      <c r="K281" s="6">
        <v>950629</v>
      </c>
      <c r="L281" s="6">
        <v>409666</v>
      </c>
      <c r="M281" s="6">
        <v>900213</v>
      </c>
      <c r="N281" s="6">
        <v>19006137</v>
      </c>
      <c r="O281" s="18">
        <v>88.11</v>
      </c>
      <c r="P281" s="18">
        <v>11.89</v>
      </c>
      <c r="Q281" s="18">
        <f t="shared" si="16"/>
        <v>4.74</v>
      </c>
      <c r="R281" s="80">
        <f t="shared" si="14"/>
        <v>0</v>
      </c>
      <c r="S281" s="8">
        <f t="shared" si="15"/>
        <v>0</v>
      </c>
    </row>
    <row r="282" spans="1:19" hidden="1">
      <c r="A282" s="2" t="s">
        <v>582</v>
      </c>
      <c r="B282" s="5" t="s">
        <v>583</v>
      </c>
      <c r="C282" s="5" t="s">
        <v>38</v>
      </c>
      <c r="D282" s="8">
        <v>13.86</v>
      </c>
      <c r="E282" s="8">
        <v>0</v>
      </c>
      <c r="F282" s="8">
        <v>13.86</v>
      </c>
      <c r="G282" s="8">
        <v>13.86</v>
      </c>
      <c r="H282" s="8">
        <v>13.86</v>
      </c>
      <c r="I282" s="6">
        <v>13022304</v>
      </c>
      <c r="J282" s="6">
        <v>0</v>
      </c>
      <c r="K282" s="6">
        <v>912319</v>
      </c>
      <c r="L282" s="6">
        <v>578490</v>
      </c>
      <c r="M282" s="6">
        <v>697956</v>
      </c>
      <c r="N282" s="6">
        <v>15211069</v>
      </c>
      <c r="O282" s="18">
        <v>85.61</v>
      </c>
      <c r="P282" s="18">
        <v>14.39</v>
      </c>
      <c r="Q282" s="18">
        <f t="shared" si="16"/>
        <v>4.59</v>
      </c>
      <c r="R282" s="80">
        <f t="shared" si="14"/>
        <v>0</v>
      </c>
      <c r="S282" s="8">
        <f t="shared" si="15"/>
        <v>0</v>
      </c>
    </row>
    <row r="283" spans="1:19" hidden="1">
      <c r="A283" s="2" t="s">
        <v>584</v>
      </c>
      <c r="B283" s="5" t="s">
        <v>585</v>
      </c>
      <c r="C283" s="5" t="s">
        <v>23</v>
      </c>
      <c r="D283" s="8">
        <v>19.68</v>
      </c>
      <c r="E283" s="8">
        <v>0</v>
      </c>
      <c r="F283" s="8">
        <v>39.299999999999997</v>
      </c>
      <c r="G283" s="8">
        <v>39.299999999999997</v>
      </c>
      <c r="H283" s="8">
        <v>39.299999999999997</v>
      </c>
      <c r="I283" s="6">
        <v>117830550</v>
      </c>
      <c r="J283" s="6">
        <v>0</v>
      </c>
      <c r="K283" s="6">
        <v>49159537</v>
      </c>
      <c r="L283" s="6">
        <v>9118830</v>
      </c>
      <c r="M283" s="6">
        <v>29176793</v>
      </c>
      <c r="N283" s="6">
        <v>205285710</v>
      </c>
      <c r="O283" s="18">
        <v>57.4</v>
      </c>
      <c r="P283" s="18">
        <v>42.6</v>
      </c>
      <c r="Q283" s="18">
        <f t="shared" si="16"/>
        <v>14.21</v>
      </c>
      <c r="R283" s="80">
        <f t="shared" si="14"/>
        <v>199.7</v>
      </c>
      <c r="S283" s="8">
        <f t="shared" si="15"/>
        <v>19.619999999999997</v>
      </c>
    </row>
    <row r="284" spans="1:19" hidden="1">
      <c r="A284" s="2" t="s">
        <v>586</v>
      </c>
      <c r="B284" s="5" t="s">
        <v>587</v>
      </c>
      <c r="C284" s="5" t="s">
        <v>38</v>
      </c>
      <c r="D284" s="8">
        <v>17.27</v>
      </c>
      <c r="E284" s="8">
        <v>0</v>
      </c>
      <c r="F284" s="8">
        <v>17.27</v>
      </c>
      <c r="G284" s="8">
        <v>17.27</v>
      </c>
      <c r="H284" s="8">
        <v>17.27</v>
      </c>
      <c r="I284" s="6">
        <v>16778422</v>
      </c>
      <c r="J284" s="6">
        <v>0</v>
      </c>
      <c r="K284" s="6">
        <v>786732</v>
      </c>
      <c r="L284" s="6">
        <v>1030358</v>
      </c>
      <c r="M284" s="6">
        <v>715534</v>
      </c>
      <c r="N284" s="6">
        <v>19311046</v>
      </c>
      <c r="O284" s="18">
        <v>86.89</v>
      </c>
      <c r="P284" s="18">
        <v>13.11</v>
      </c>
      <c r="Q284" s="18">
        <f t="shared" si="16"/>
        <v>3.71</v>
      </c>
      <c r="R284" s="80">
        <f t="shared" si="14"/>
        <v>0</v>
      </c>
      <c r="S284" s="8">
        <f t="shared" si="15"/>
        <v>0</v>
      </c>
    </row>
    <row r="285" spans="1:19" hidden="1">
      <c r="A285" s="2" t="s">
        <v>588</v>
      </c>
      <c r="B285" s="5" t="s">
        <v>589</v>
      </c>
      <c r="C285" s="5" t="s">
        <v>20</v>
      </c>
      <c r="D285" s="8">
        <v>10.130000000000001</v>
      </c>
      <c r="E285" s="8">
        <v>0</v>
      </c>
      <c r="F285" s="8">
        <v>10.130000000000001</v>
      </c>
      <c r="G285" s="8">
        <v>10.130000000000001</v>
      </c>
      <c r="H285" s="8">
        <v>10.130000000000001</v>
      </c>
      <c r="I285" s="6">
        <v>8027985</v>
      </c>
      <c r="J285" s="6">
        <v>0</v>
      </c>
      <c r="K285" s="6">
        <v>549415</v>
      </c>
      <c r="L285" s="6">
        <v>52269</v>
      </c>
      <c r="M285" s="6">
        <v>394344</v>
      </c>
      <c r="N285" s="6">
        <v>9024013</v>
      </c>
      <c r="O285" s="18">
        <v>88.96</v>
      </c>
      <c r="P285" s="18">
        <v>11.04</v>
      </c>
      <c r="Q285" s="18">
        <f t="shared" si="16"/>
        <v>4.37</v>
      </c>
      <c r="R285" s="80">
        <f t="shared" si="14"/>
        <v>0</v>
      </c>
      <c r="S285" s="8">
        <f t="shared" si="15"/>
        <v>0</v>
      </c>
    </row>
    <row r="286" spans="1:19" hidden="1">
      <c r="A286" s="2" t="s">
        <v>590</v>
      </c>
      <c r="B286" s="5" t="s">
        <v>591</v>
      </c>
      <c r="C286" s="5" t="s">
        <v>14</v>
      </c>
      <c r="D286" s="8">
        <v>11.22</v>
      </c>
      <c r="E286" s="8">
        <v>0</v>
      </c>
      <c r="F286" s="8">
        <v>21.33</v>
      </c>
      <c r="G286" s="8">
        <v>21.33</v>
      </c>
      <c r="H286" s="8">
        <v>21.33</v>
      </c>
      <c r="I286" s="6">
        <v>42379861</v>
      </c>
      <c r="J286" s="6">
        <v>0</v>
      </c>
      <c r="K286" s="6">
        <v>6756284</v>
      </c>
      <c r="L286" s="6">
        <v>566169</v>
      </c>
      <c r="M286" s="6">
        <v>1203649</v>
      </c>
      <c r="N286" s="6">
        <v>50905963</v>
      </c>
      <c r="O286" s="18">
        <v>83.25</v>
      </c>
      <c r="P286" s="18">
        <v>16.75</v>
      </c>
      <c r="Q286" s="18">
        <f t="shared" si="16"/>
        <v>2.36</v>
      </c>
      <c r="R286" s="80">
        <f t="shared" si="14"/>
        <v>190.11</v>
      </c>
      <c r="S286" s="8">
        <f t="shared" si="15"/>
        <v>10.109999999999998</v>
      </c>
    </row>
    <row r="287" spans="1:19" hidden="1">
      <c r="A287" s="2" t="s">
        <v>592</v>
      </c>
      <c r="B287" s="5" t="s">
        <v>593</v>
      </c>
      <c r="C287" s="5" t="s">
        <v>54</v>
      </c>
      <c r="D287" s="8">
        <v>15.34</v>
      </c>
      <c r="E287" s="8">
        <v>0</v>
      </c>
      <c r="F287" s="8">
        <v>26.73</v>
      </c>
      <c r="G287" s="8">
        <v>26.73</v>
      </c>
      <c r="H287" s="8">
        <v>26.73</v>
      </c>
      <c r="I287" s="6">
        <v>49511650</v>
      </c>
      <c r="J287" s="6">
        <v>0</v>
      </c>
      <c r="K287" s="6">
        <v>12183148</v>
      </c>
      <c r="L287" s="6">
        <v>5341646</v>
      </c>
      <c r="M287" s="6">
        <v>3696785</v>
      </c>
      <c r="N287" s="6">
        <v>70733229</v>
      </c>
      <c r="O287" s="18">
        <v>70</v>
      </c>
      <c r="P287" s="18">
        <v>30</v>
      </c>
      <c r="Q287" s="18">
        <f t="shared" si="16"/>
        <v>5.23</v>
      </c>
      <c r="R287" s="80">
        <f t="shared" si="14"/>
        <v>174.25</v>
      </c>
      <c r="S287" s="8">
        <f t="shared" si="15"/>
        <v>11.39</v>
      </c>
    </row>
    <row r="288" spans="1:19" hidden="1">
      <c r="A288" s="2" t="s">
        <v>594</v>
      </c>
      <c r="B288" s="5" t="s">
        <v>595</v>
      </c>
      <c r="C288" s="5" t="s">
        <v>14</v>
      </c>
      <c r="D288" s="8">
        <v>20.13</v>
      </c>
      <c r="E288" s="8">
        <v>0</v>
      </c>
      <c r="F288" s="8">
        <v>20.13</v>
      </c>
      <c r="G288" s="8">
        <v>20.13</v>
      </c>
      <c r="H288" s="8">
        <v>20.13</v>
      </c>
      <c r="I288" s="6">
        <v>24227464</v>
      </c>
      <c r="J288" s="6">
        <v>0</v>
      </c>
      <c r="K288" s="6">
        <v>1204651</v>
      </c>
      <c r="L288" s="6">
        <v>450920</v>
      </c>
      <c r="M288" s="6">
        <v>556728</v>
      </c>
      <c r="N288" s="6">
        <v>26439763</v>
      </c>
      <c r="O288" s="18">
        <v>91.63</v>
      </c>
      <c r="P288" s="18">
        <v>8.3699999999999992</v>
      </c>
      <c r="Q288" s="18">
        <f t="shared" si="16"/>
        <v>2.11</v>
      </c>
      <c r="R288" s="80">
        <f t="shared" si="14"/>
        <v>0</v>
      </c>
      <c r="S288" s="8">
        <f t="shared" si="15"/>
        <v>0</v>
      </c>
    </row>
    <row r="289" spans="1:19" hidden="1">
      <c r="A289" s="2" t="s">
        <v>596</v>
      </c>
      <c r="B289" s="5" t="s">
        <v>597</v>
      </c>
      <c r="C289" s="5" t="s">
        <v>38</v>
      </c>
      <c r="D289" s="8">
        <v>19.149999999999999</v>
      </c>
      <c r="E289" s="8">
        <v>19.149999999999999</v>
      </c>
      <c r="F289" s="8">
        <v>19.149999999999999</v>
      </c>
      <c r="G289" s="8">
        <v>19.149999999999999</v>
      </c>
      <c r="H289" s="8">
        <v>19.149999999999999</v>
      </c>
      <c r="I289" s="6">
        <v>20144195</v>
      </c>
      <c r="J289" s="6">
        <v>24184</v>
      </c>
      <c r="K289" s="6">
        <v>2960300</v>
      </c>
      <c r="L289" s="6">
        <v>631956</v>
      </c>
      <c r="M289" s="6">
        <v>989224</v>
      </c>
      <c r="N289" s="6">
        <v>24749859</v>
      </c>
      <c r="O289" s="18">
        <v>81.489999999999995</v>
      </c>
      <c r="P289" s="18">
        <v>18.510000000000002</v>
      </c>
      <c r="Q289" s="18">
        <f t="shared" si="16"/>
        <v>4</v>
      </c>
      <c r="R289" s="80">
        <f t="shared" si="14"/>
        <v>0</v>
      </c>
      <c r="S289" s="8">
        <f t="shared" si="15"/>
        <v>0</v>
      </c>
    </row>
    <row r="290" spans="1:19" hidden="1">
      <c r="A290" s="66" t="s">
        <v>598</v>
      </c>
      <c r="B290" s="67" t="s">
        <v>599</v>
      </c>
      <c r="C290" s="67" t="s">
        <v>14</v>
      </c>
      <c r="D290" s="68">
        <v>17.91</v>
      </c>
      <c r="E290" s="68">
        <v>0</v>
      </c>
      <c r="F290" s="68">
        <v>24.3</v>
      </c>
      <c r="G290" s="68">
        <v>24.3</v>
      </c>
      <c r="H290" s="68">
        <v>24.3</v>
      </c>
      <c r="I290" s="69">
        <v>78327850</v>
      </c>
      <c r="J290" s="69">
        <v>0</v>
      </c>
      <c r="K290" s="69">
        <v>4607601</v>
      </c>
      <c r="L290" s="69">
        <v>748999</v>
      </c>
      <c r="M290" s="69">
        <v>2700185</v>
      </c>
      <c r="N290" s="69">
        <v>86384635</v>
      </c>
      <c r="O290" s="78">
        <v>90.67</v>
      </c>
      <c r="P290" s="78">
        <v>9.33</v>
      </c>
      <c r="Q290" s="78">
        <f t="shared" si="16"/>
        <v>3.13</v>
      </c>
      <c r="R290" s="81">
        <f t="shared" si="14"/>
        <v>135.68</v>
      </c>
      <c r="S290" s="68">
        <f t="shared" si="15"/>
        <v>6.3900000000000006</v>
      </c>
    </row>
    <row r="291" spans="1:19" hidden="1">
      <c r="A291" s="2" t="s">
        <v>600</v>
      </c>
      <c r="B291" s="5" t="s">
        <v>601</v>
      </c>
      <c r="C291" s="5" t="s">
        <v>43</v>
      </c>
      <c r="D291" s="8">
        <v>15.33</v>
      </c>
      <c r="E291" s="8">
        <v>0</v>
      </c>
      <c r="F291" s="8">
        <v>15.33</v>
      </c>
      <c r="G291" s="8">
        <v>15.33</v>
      </c>
      <c r="H291" s="8">
        <v>15.33</v>
      </c>
      <c r="I291" s="6">
        <v>4987950</v>
      </c>
      <c r="J291" s="6">
        <v>0</v>
      </c>
      <c r="K291" s="6">
        <v>385251</v>
      </c>
      <c r="L291" s="6">
        <v>83665</v>
      </c>
      <c r="M291" s="6">
        <v>124373</v>
      </c>
      <c r="N291" s="6">
        <v>5581239</v>
      </c>
      <c r="O291" s="18">
        <v>89.37</v>
      </c>
      <c r="P291" s="18">
        <v>10.63</v>
      </c>
      <c r="Q291" s="18">
        <f t="shared" si="16"/>
        <v>2.23</v>
      </c>
      <c r="R291" s="80">
        <f t="shared" si="14"/>
        <v>0</v>
      </c>
      <c r="S291" s="8">
        <f t="shared" si="15"/>
        <v>0</v>
      </c>
    </row>
    <row r="292" spans="1:19" hidden="1">
      <c r="A292" s="2" t="s">
        <v>602</v>
      </c>
      <c r="B292" s="5" t="s">
        <v>603</v>
      </c>
      <c r="C292" s="5" t="s">
        <v>38</v>
      </c>
      <c r="D292" s="8">
        <v>16.52</v>
      </c>
      <c r="E292" s="8">
        <v>0</v>
      </c>
      <c r="F292" s="8">
        <v>16.52</v>
      </c>
      <c r="G292" s="8">
        <v>16.52</v>
      </c>
      <c r="H292" s="8">
        <v>16.52</v>
      </c>
      <c r="I292" s="6">
        <v>20924695</v>
      </c>
      <c r="J292" s="6">
        <v>0</v>
      </c>
      <c r="K292" s="6">
        <v>1079420</v>
      </c>
      <c r="L292" s="6">
        <v>986693</v>
      </c>
      <c r="M292" s="6">
        <v>1169629</v>
      </c>
      <c r="N292" s="6">
        <v>24160437</v>
      </c>
      <c r="O292" s="18">
        <v>86.61</v>
      </c>
      <c r="P292" s="18">
        <v>13.39</v>
      </c>
      <c r="Q292" s="18">
        <f t="shared" si="16"/>
        <v>4.84</v>
      </c>
      <c r="R292" s="80">
        <f t="shared" si="14"/>
        <v>0</v>
      </c>
      <c r="S292" s="8">
        <f t="shared" si="15"/>
        <v>0</v>
      </c>
    </row>
    <row r="293" spans="1:19" hidden="1">
      <c r="A293" s="2" t="s">
        <v>604</v>
      </c>
      <c r="B293" s="5" t="s">
        <v>605</v>
      </c>
      <c r="C293" s="5" t="s">
        <v>28</v>
      </c>
      <c r="D293" s="8">
        <v>15.2</v>
      </c>
      <c r="E293" s="8">
        <v>0</v>
      </c>
      <c r="F293" s="8">
        <v>27.45</v>
      </c>
      <c r="G293" s="8">
        <v>27.45</v>
      </c>
      <c r="H293" s="8">
        <v>27.29</v>
      </c>
      <c r="I293" s="6">
        <v>42603885</v>
      </c>
      <c r="J293" s="6">
        <v>0</v>
      </c>
      <c r="K293" s="6">
        <v>4240365</v>
      </c>
      <c r="L293" s="6">
        <v>396537</v>
      </c>
      <c r="M293" s="6">
        <v>1179316</v>
      </c>
      <c r="N293" s="6">
        <v>48420103</v>
      </c>
      <c r="O293" s="18">
        <v>87.99</v>
      </c>
      <c r="P293" s="18">
        <v>12.01</v>
      </c>
      <c r="Q293" s="18">
        <f t="shared" si="16"/>
        <v>2.44</v>
      </c>
      <c r="R293" s="80">
        <f t="shared" si="14"/>
        <v>180.59</v>
      </c>
      <c r="S293" s="8">
        <f t="shared" si="15"/>
        <v>12.25</v>
      </c>
    </row>
    <row r="294" spans="1:19" hidden="1">
      <c r="A294" s="2" t="s">
        <v>606</v>
      </c>
      <c r="B294" s="5" t="s">
        <v>607</v>
      </c>
      <c r="C294" s="5" t="s">
        <v>17</v>
      </c>
      <c r="D294" s="8">
        <v>14.06</v>
      </c>
      <c r="E294" s="8">
        <v>0</v>
      </c>
      <c r="F294" s="8">
        <v>23.66</v>
      </c>
      <c r="G294" s="8">
        <v>23.66</v>
      </c>
      <c r="H294" s="8">
        <v>23.66</v>
      </c>
      <c r="I294" s="6">
        <v>26241626</v>
      </c>
      <c r="J294" s="6">
        <v>0</v>
      </c>
      <c r="K294" s="6">
        <v>5670107</v>
      </c>
      <c r="L294" s="6">
        <v>354779</v>
      </c>
      <c r="M294" s="6">
        <v>1543499</v>
      </c>
      <c r="N294" s="6">
        <v>33810011</v>
      </c>
      <c r="O294" s="18">
        <v>77.61</v>
      </c>
      <c r="P294" s="18">
        <v>22.39</v>
      </c>
      <c r="Q294" s="18">
        <f t="shared" si="16"/>
        <v>4.57</v>
      </c>
      <c r="R294" s="80">
        <f t="shared" si="14"/>
        <v>168.28</v>
      </c>
      <c r="S294" s="8">
        <f t="shared" si="15"/>
        <v>9.6</v>
      </c>
    </row>
    <row r="295" spans="1:19" hidden="1">
      <c r="A295" s="2" t="s">
        <v>608</v>
      </c>
      <c r="B295" s="5" t="s">
        <v>609</v>
      </c>
      <c r="C295" s="5" t="s">
        <v>17</v>
      </c>
      <c r="D295" s="8">
        <v>15.76</v>
      </c>
      <c r="E295" s="8">
        <v>0</v>
      </c>
      <c r="F295" s="8">
        <v>34.24</v>
      </c>
      <c r="G295" s="8">
        <v>34.24</v>
      </c>
      <c r="H295" s="8">
        <v>34.24</v>
      </c>
      <c r="I295" s="6">
        <v>65010514</v>
      </c>
      <c r="J295" s="6">
        <v>0</v>
      </c>
      <c r="K295" s="6">
        <v>23795473</v>
      </c>
      <c r="L295" s="6">
        <v>6818304</v>
      </c>
      <c r="M295" s="6">
        <v>6670153</v>
      </c>
      <c r="N295" s="6">
        <v>102294444</v>
      </c>
      <c r="O295" s="18">
        <v>63.55</v>
      </c>
      <c r="P295" s="18">
        <v>36.450000000000003</v>
      </c>
      <c r="Q295" s="18">
        <f t="shared" si="16"/>
        <v>6.52</v>
      </c>
      <c r="R295" s="80">
        <f t="shared" si="14"/>
        <v>217.26</v>
      </c>
      <c r="S295" s="8">
        <f t="shared" si="15"/>
        <v>18.480000000000004</v>
      </c>
    </row>
    <row r="296" spans="1:19" hidden="1">
      <c r="A296" s="2" t="s">
        <v>610</v>
      </c>
      <c r="B296" s="5" t="s">
        <v>611</v>
      </c>
      <c r="C296" s="5" t="s">
        <v>38</v>
      </c>
      <c r="D296" s="8">
        <v>17.239999999999998</v>
      </c>
      <c r="E296" s="8">
        <v>0</v>
      </c>
      <c r="F296" s="8">
        <v>17.239999999999998</v>
      </c>
      <c r="G296" s="8">
        <v>17.239999999999998</v>
      </c>
      <c r="H296" s="8">
        <v>17.239999999999998</v>
      </c>
      <c r="I296" s="6">
        <v>10229703</v>
      </c>
      <c r="J296" s="6">
        <v>0</v>
      </c>
      <c r="K296" s="6">
        <v>626037</v>
      </c>
      <c r="L296" s="6">
        <v>322329</v>
      </c>
      <c r="M296" s="6">
        <v>170551</v>
      </c>
      <c r="N296" s="6">
        <v>11348620</v>
      </c>
      <c r="O296" s="18">
        <v>90.14</v>
      </c>
      <c r="P296" s="18">
        <v>9.86</v>
      </c>
      <c r="Q296" s="18">
        <f t="shared" si="16"/>
        <v>1.5</v>
      </c>
      <c r="R296" s="80">
        <f t="shared" si="14"/>
        <v>0</v>
      </c>
      <c r="S296" s="8">
        <f t="shared" si="15"/>
        <v>0</v>
      </c>
    </row>
    <row r="297" spans="1:19" hidden="1">
      <c r="A297" s="2" t="s">
        <v>612</v>
      </c>
      <c r="B297" s="5" t="s">
        <v>613</v>
      </c>
      <c r="C297" s="5" t="s">
        <v>14</v>
      </c>
      <c r="D297" s="8">
        <v>15.84</v>
      </c>
      <c r="E297" s="8">
        <v>0</v>
      </c>
      <c r="F297" s="8">
        <v>27.63</v>
      </c>
      <c r="G297" s="8">
        <v>27.63</v>
      </c>
      <c r="H297" s="8">
        <v>27.63</v>
      </c>
      <c r="I297" s="6">
        <v>64575966</v>
      </c>
      <c r="J297" s="6">
        <v>0</v>
      </c>
      <c r="K297" s="6">
        <v>10210446</v>
      </c>
      <c r="L297" s="6">
        <v>5563032</v>
      </c>
      <c r="M297" s="6">
        <v>7070337</v>
      </c>
      <c r="N297" s="6">
        <v>87419781</v>
      </c>
      <c r="O297" s="18">
        <v>73.87</v>
      </c>
      <c r="P297" s="18">
        <v>26.13</v>
      </c>
      <c r="Q297" s="18">
        <f t="shared" si="16"/>
        <v>8.09</v>
      </c>
      <c r="R297" s="80">
        <f t="shared" si="14"/>
        <v>174.43</v>
      </c>
      <c r="S297" s="8">
        <f t="shared" si="15"/>
        <v>11.79</v>
      </c>
    </row>
    <row r="298" spans="1:19" hidden="1">
      <c r="A298" s="66" t="s">
        <v>614</v>
      </c>
      <c r="B298" s="67" t="s">
        <v>615</v>
      </c>
      <c r="C298" s="67" t="s">
        <v>146</v>
      </c>
      <c r="D298" s="68">
        <v>9.17</v>
      </c>
      <c r="E298" s="68">
        <v>0</v>
      </c>
      <c r="F298" s="68">
        <v>8.61</v>
      </c>
      <c r="G298" s="68">
        <v>8.61</v>
      </c>
      <c r="H298" s="68">
        <v>8.61</v>
      </c>
      <c r="I298" s="69">
        <v>22994161</v>
      </c>
      <c r="J298" s="69">
        <v>0</v>
      </c>
      <c r="K298" s="69">
        <v>2214562</v>
      </c>
      <c r="L298" s="69">
        <v>44250</v>
      </c>
      <c r="M298" s="69">
        <v>547872</v>
      </c>
      <c r="N298" s="69">
        <v>25800845</v>
      </c>
      <c r="O298" s="78">
        <v>89.12</v>
      </c>
      <c r="P298" s="78">
        <v>10.88</v>
      </c>
      <c r="Q298" s="78">
        <f t="shared" si="16"/>
        <v>2.12</v>
      </c>
      <c r="R298" s="81">
        <f t="shared" si="14"/>
        <v>93.89</v>
      </c>
      <c r="S298" s="68">
        <f t="shared" si="15"/>
        <v>-0.5600000000000005</v>
      </c>
    </row>
    <row r="299" spans="1:19" hidden="1">
      <c r="A299" s="2" t="s">
        <v>616</v>
      </c>
      <c r="B299" s="5" t="s">
        <v>617</v>
      </c>
      <c r="C299" s="5" t="s">
        <v>23</v>
      </c>
      <c r="D299" s="8">
        <v>8.4700000000000006</v>
      </c>
      <c r="E299" s="8">
        <v>0</v>
      </c>
      <c r="F299" s="8">
        <v>8.4700000000000006</v>
      </c>
      <c r="G299" s="8">
        <v>8.4700000000000006</v>
      </c>
      <c r="H299" s="8">
        <v>8.4700000000000006</v>
      </c>
      <c r="I299" s="6">
        <v>1446046</v>
      </c>
      <c r="J299" s="6">
        <v>0</v>
      </c>
      <c r="K299" s="6">
        <v>46705</v>
      </c>
      <c r="L299" s="6">
        <v>18656</v>
      </c>
      <c r="M299" s="6">
        <v>116040</v>
      </c>
      <c r="N299" s="6">
        <v>1627447</v>
      </c>
      <c r="O299" s="18">
        <v>88.85</v>
      </c>
      <c r="P299" s="18">
        <v>11.15</v>
      </c>
      <c r="Q299" s="18">
        <f t="shared" si="16"/>
        <v>7.13</v>
      </c>
      <c r="R299" s="80">
        <f t="shared" si="14"/>
        <v>0</v>
      </c>
      <c r="S299" s="8">
        <f t="shared" si="15"/>
        <v>0</v>
      </c>
    </row>
    <row r="300" spans="1:19" hidden="1">
      <c r="A300" s="2" t="s">
        <v>618</v>
      </c>
      <c r="B300" s="5" t="s">
        <v>619</v>
      </c>
      <c r="C300" s="5" t="s">
        <v>28</v>
      </c>
      <c r="D300" s="8">
        <v>17</v>
      </c>
      <c r="E300" s="8">
        <v>0</v>
      </c>
      <c r="F300" s="8">
        <v>17</v>
      </c>
      <c r="G300" s="8">
        <v>17</v>
      </c>
      <c r="H300" s="8">
        <v>17</v>
      </c>
      <c r="I300" s="6">
        <v>22129797</v>
      </c>
      <c r="J300" s="6">
        <v>0</v>
      </c>
      <c r="K300" s="6">
        <v>1143625</v>
      </c>
      <c r="L300" s="6">
        <v>313462</v>
      </c>
      <c r="M300" s="6">
        <v>359125</v>
      </c>
      <c r="N300" s="6">
        <v>23946009</v>
      </c>
      <c r="O300" s="18">
        <v>92.42</v>
      </c>
      <c r="P300" s="18">
        <v>7.58</v>
      </c>
      <c r="Q300" s="18">
        <f t="shared" si="16"/>
        <v>1.5</v>
      </c>
      <c r="R300" s="80">
        <f t="shared" si="14"/>
        <v>0</v>
      </c>
      <c r="S300" s="8">
        <f t="shared" si="15"/>
        <v>0</v>
      </c>
    </row>
    <row r="301" spans="1:19" hidden="1">
      <c r="A301" s="2" t="s">
        <v>620</v>
      </c>
      <c r="B301" s="5" t="s">
        <v>621</v>
      </c>
      <c r="C301" s="5" t="s">
        <v>14</v>
      </c>
      <c r="D301" s="8">
        <v>19.329999999999998</v>
      </c>
      <c r="E301" s="8">
        <v>0</v>
      </c>
      <c r="F301" s="8">
        <v>19.329999999999998</v>
      </c>
      <c r="G301" s="8">
        <v>19.329999999999998</v>
      </c>
      <c r="H301" s="8">
        <v>19.329999999999998</v>
      </c>
      <c r="I301" s="6">
        <v>16677625</v>
      </c>
      <c r="J301" s="6">
        <v>0</v>
      </c>
      <c r="K301" s="6">
        <v>679292</v>
      </c>
      <c r="L301" s="6">
        <v>376836</v>
      </c>
      <c r="M301" s="6">
        <v>468170</v>
      </c>
      <c r="N301" s="6">
        <v>18201923</v>
      </c>
      <c r="O301" s="18">
        <v>91.63</v>
      </c>
      <c r="P301" s="18">
        <v>8.3699999999999992</v>
      </c>
      <c r="Q301" s="18">
        <f t="shared" si="16"/>
        <v>2.57</v>
      </c>
      <c r="R301" s="80">
        <f t="shared" si="14"/>
        <v>0</v>
      </c>
      <c r="S301" s="8">
        <f t="shared" si="15"/>
        <v>0</v>
      </c>
    </row>
    <row r="302" spans="1:19" hidden="1">
      <c r="A302" s="66" t="s">
        <v>622</v>
      </c>
      <c r="B302" s="67" t="s">
        <v>623</v>
      </c>
      <c r="C302" s="67" t="s">
        <v>59</v>
      </c>
      <c r="D302" s="68">
        <v>7.45</v>
      </c>
      <c r="E302" s="68">
        <v>0</v>
      </c>
      <c r="F302" s="68">
        <v>7.2</v>
      </c>
      <c r="G302" s="68">
        <v>7.2</v>
      </c>
      <c r="H302" s="68">
        <v>7.2</v>
      </c>
      <c r="I302" s="69">
        <v>15380202</v>
      </c>
      <c r="J302" s="69">
        <v>0</v>
      </c>
      <c r="K302" s="69">
        <v>705128</v>
      </c>
      <c r="L302" s="69">
        <v>12325</v>
      </c>
      <c r="M302" s="69">
        <v>198959</v>
      </c>
      <c r="N302" s="69">
        <v>16296614</v>
      </c>
      <c r="O302" s="78">
        <v>94.38</v>
      </c>
      <c r="P302" s="78">
        <v>5.62</v>
      </c>
      <c r="Q302" s="78">
        <f t="shared" si="16"/>
        <v>1.22</v>
      </c>
      <c r="R302" s="81">
        <f t="shared" si="14"/>
        <v>96.64</v>
      </c>
      <c r="S302" s="68">
        <f t="shared" si="15"/>
        <v>-0.25</v>
      </c>
    </row>
    <row r="303" spans="1:19" hidden="1">
      <c r="A303" s="2" t="s">
        <v>624</v>
      </c>
      <c r="B303" s="5" t="s">
        <v>625</v>
      </c>
      <c r="C303" s="5" t="s">
        <v>14</v>
      </c>
      <c r="D303" s="8">
        <v>16.93</v>
      </c>
      <c r="E303" s="8">
        <v>0</v>
      </c>
      <c r="F303" s="8">
        <v>16.93</v>
      </c>
      <c r="G303" s="8">
        <v>16.93</v>
      </c>
      <c r="H303" s="8">
        <v>16.93</v>
      </c>
      <c r="I303" s="6">
        <v>24204288</v>
      </c>
      <c r="J303" s="6">
        <v>0</v>
      </c>
      <c r="K303" s="6">
        <v>1866645</v>
      </c>
      <c r="L303" s="6">
        <v>903820</v>
      </c>
      <c r="M303" s="6">
        <v>711866</v>
      </c>
      <c r="N303" s="6">
        <v>27686619</v>
      </c>
      <c r="O303" s="18">
        <v>87.42</v>
      </c>
      <c r="P303" s="18">
        <v>12.58</v>
      </c>
      <c r="Q303" s="18">
        <f t="shared" si="16"/>
        <v>2.57</v>
      </c>
      <c r="R303" s="80">
        <f t="shared" si="14"/>
        <v>0</v>
      </c>
      <c r="S303" s="8">
        <f t="shared" si="15"/>
        <v>0</v>
      </c>
    </row>
    <row r="304" spans="1:19" hidden="1">
      <c r="A304" s="2" t="s">
        <v>626</v>
      </c>
      <c r="B304" s="5" t="s">
        <v>627</v>
      </c>
      <c r="C304" s="5" t="s">
        <v>20</v>
      </c>
      <c r="D304" s="8">
        <v>6.71</v>
      </c>
      <c r="E304" s="8">
        <v>0</v>
      </c>
      <c r="F304" s="8">
        <v>6.71</v>
      </c>
      <c r="G304" s="8">
        <v>6.71</v>
      </c>
      <c r="H304" s="8">
        <v>6.71</v>
      </c>
      <c r="I304" s="6">
        <v>1248600</v>
      </c>
      <c r="J304" s="6">
        <v>0</v>
      </c>
      <c r="K304" s="6">
        <v>5232</v>
      </c>
      <c r="L304" s="6">
        <v>217</v>
      </c>
      <c r="M304" s="6">
        <v>101433</v>
      </c>
      <c r="N304" s="6">
        <v>1355482</v>
      </c>
      <c r="O304" s="18">
        <v>92.11</v>
      </c>
      <c r="P304" s="18">
        <v>7.89</v>
      </c>
      <c r="Q304" s="18">
        <f t="shared" si="16"/>
        <v>7.48</v>
      </c>
      <c r="R304" s="80">
        <f t="shared" si="14"/>
        <v>0</v>
      </c>
      <c r="S304" s="8">
        <f t="shared" si="15"/>
        <v>0</v>
      </c>
    </row>
    <row r="305" spans="1:19" hidden="1">
      <c r="A305" s="2" t="s">
        <v>628</v>
      </c>
      <c r="B305" s="5" t="s">
        <v>629</v>
      </c>
      <c r="C305" s="5" t="s">
        <v>38</v>
      </c>
      <c r="D305" s="8">
        <v>17.309999999999999</v>
      </c>
      <c r="E305" s="8">
        <v>0</v>
      </c>
      <c r="F305" s="8">
        <v>17.309999999999999</v>
      </c>
      <c r="G305" s="8">
        <v>17.309999999999999</v>
      </c>
      <c r="H305" s="8">
        <v>17.309999999999999</v>
      </c>
      <c r="I305" s="6">
        <v>19232755</v>
      </c>
      <c r="J305" s="6">
        <v>0</v>
      </c>
      <c r="K305" s="6">
        <v>388229</v>
      </c>
      <c r="L305" s="6">
        <v>183166</v>
      </c>
      <c r="M305" s="6">
        <v>531476</v>
      </c>
      <c r="N305" s="6">
        <v>20335626</v>
      </c>
      <c r="O305" s="18">
        <v>94.58</v>
      </c>
      <c r="P305" s="18">
        <v>5.42</v>
      </c>
      <c r="Q305" s="18">
        <f t="shared" si="16"/>
        <v>2.61</v>
      </c>
      <c r="R305" s="80">
        <f t="shared" si="14"/>
        <v>0</v>
      </c>
      <c r="S305" s="8">
        <f t="shared" si="15"/>
        <v>0</v>
      </c>
    </row>
    <row r="306" spans="1:19" hidden="1">
      <c r="A306" s="2" t="s">
        <v>630</v>
      </c>
      <c r="B306" s="5" t="s">
        <v>631</v>
      </c>
      <c r="C306" s="5" t="s">
        <v>38</v>
      </c>
      <c r="D306" s="8">
        <v>17.350000000000001</v>
      </c>
      <c r="E306" s="8">
        <v>0</v>
      </c>
      <c r="F306" s="8">
        <v>17.350000000000001</v>
      </c>
      <c r="G306" s="8">
        <v>17.350000000000001</v>
      </c>
      <c r="H306" s="8">
        <v>17.350000000000001</v>
      </c>
      <c r="I306" s="6">
        <v>25043060</v>
      </c>
      <c r="J306" s="6">
        <v>0</v>
      </c>
      <c r="K306" s="6">
        <v>1521774</v>
      </c>
      <c r="L306" s="6">
        <v>1727158</v>
      </c>
      <c r="M306" s="6">
        <v>1814331</v>
      </c>
      <c r="N306" s="6">
        <v>30106323</v>
      </c>
      <c r="O306" s="18">
        <v>83.18</v>
      </c>
      <c r="P306" s="18">
        <v>16.82</v>
      </c>
      <c r="Q306" s="18">
        <f t="shared" si="16"/>
        <v>6.03</v>
      </c>
      <c r="R306" s="80">
        <f t="shared" si="14"/>
        <v>0</v>
      </c>
      <c r="S306" s="8">
        <f t="shared" si="15"/>
        <v>0</v>
      </c>
    </row>
    <row r="307" spans="1:19" hidden="1">
      <c r="A307" s="2" t="s">
        <v>632</v>
      </c>
      <c r="B307" s="5" t="s">
        <v>633</v>
      </c>
      <c r="C307" s="5" t="s">
        <v>14</v>
      </c>
      <c r="D307" s="8">
        <v>12.83</v>
      </c>
      <c r="E307" s="8">
        <v>0</v>
      </c>
      <c r="F307" s="8">
        <v>25.15</v>
      </c>
      <c r="G307" s="8">
        <v>25.15</v>
      </c>
      <c r="H307" s="8">
        <v>25.15</v>
      </c>
      <c r="I307" s="6">
        <v>57149479</v>
      </c>
      <c r="J307" s="6">
        <v>0</v>
      </c>
      <c r="K307" s="6">
        <v>10863237</v>
      </c>
      <c r="L307" s="6">
        <v>2042879</v>
      </c>
      <c r="M307" s="6">
        <v>3129111</v>
      </c>
      <c r="N307" s="6">
        <v>73184706</v>
      </c>
      <c r="O307" s="18">
        <v>78.09</v>
      </c>
      <c r="P307" s="18">
        <v>21.91</v>
      </c>
      <c r="Q307" s="18">
        <f t="shared" si="16"/>
        <v>4.28</v>
      </c>
      <c r="R307" s="80">
        <f t="shared" si="14"/>
        <v>196.02</v>
      </c>
      <c r="S307" s="8">
        <f t="shared" si="15"/>
        <v>12.319999999999999</v>
      </c>
    </row>
    <row r="308" spans="1:19" hidden="1">
      <c r="A308" s="2" t="s">
        <v>634</v>
      </c>
      <c r="B308" s="5" t="s">
        <v>635</v>
      </c>
      <c r="C308" s="5" t="s">
        <v>23</v>
      </c>
      <c r="D308" s="8">
        <v>18.29</v>
      </c>
      <c r="E308" s="8">
        <v>0</v>
      </c>
      <c r="F308" s="8">
        <v>18.29</v>
      </c>
      <c r="G308" s="8">
        <v>18.29</v>
      </c>
      <c r="H308" s="8">
        <v>18.29</v>
      </c>
      <c r="I308" s="6">
        <v>2875842</v>
      </c>
      <c r="J308" s="6">
        <v>0</v>
      </c>
      <c r="K308" s="6">
        <v>56179</v>
      </c>
      <c r="L308" s="6">
        <v>12137</v>
      </c>
      <c r="M308" s="6">
        <v>183801</v>
      </c>
      <c r="N308" s="6">
        <v>3127959</v>
      </c>
      <c r="O308" s="18">
        <v>91.94</v>
      </c>
      <c r="P308" s="18">
        <v>8.06</v>
      </c>
      <c r="Q308" s="18">
        <f t="shared" si="16"/>
        <v>5.88</v>
      </c>
      <c r="R308" s="80">
        <f t="shared" si="14"/>
        <v>0</v>
      </c>
      <c r="S308" s="8">
        <f t="shared" si="15"/>
        <v>0</v>
      </c>
    </row>
    <row r="309" spans="1:19" hidden="1">
      <c r="A309" s="2" t="s">
        <v>636</v>
      </c>
      <c r="B309" s="5" t="s">
        <v>637</v>
      </c>
      <c r="C309" s="5" t="s">
        <v>54</v>
      </c>
      <c r="D309" s="8">
        <v>15.1</v>
      </c>
      <c r="E309" s="8">
        <v>0</v>
      </c>
      <c r="F309" s="8">
        <v>20.079999999999998</v>
      </c>
      <c r="G309" s="8">
        <v>20.079999999999998</v>
      </c>
      <c r="H309" s="8">
        <v>20.079999999999998</v>
      </c>
      <c r="I309" s="6">
        <v>60268124</v>
      </c>
      <c r="J309" s="6">
        <v>0</v>
      </c>
      <c r="K309" s="6">
        <v>5708419</v>
      </c>
      <c r="L309" s="6">
        <v>3717035</v>
      </c>
      <c r="M309" s="6">
        <v>2653889</v>
      </c>
      <c r="N309" s="6">
        <v>72347467</v>
      </c>
      <c r="O309" s="18">
        <v>83.3</v>
      </c>
      <c r="P309" s="18">
        <v>16.7</v>
      </c>
      <c r="Q309" s="18">
        <f t="shared" si="16"/>
        <v>3.67</v>
      </c>
      <c r="R309" s="80">
        <f t="shared" si="14"/>
        <v>132.97999999999999</v>
      </c>
      <c r="S309" s="8">
        <f t="shared" si="15"/>
        <v>4.9799999999999986</v>
      </c>
    </row>
    <row r="310" spans="1:19" hidden="1">
      <c r="A310" s="66" t="s">
        <v>638</v>
      </c>
      <c r="B310" s="67" t="s">
        <v>639</v>
      </c>
      <c r="C310" s="67" t="s">
        <v>14</v>
      </c>
      <c r="D310" s="68">
        <v>12.66</v>
      </c>
      <c r="E310" s="68">
        <v>0</v>
      </c>
      <c r="F310" s="68">
        <v>26.45</v>
      </c>
      <c r="G310" s="68">
        <v>26.45</v>
      </c>
      <c r="H310" s="68">
        <v>26.45</v>
      </c>
      <c r="I310" s="69">
        <v>73795133</v>
      </c>
      <c r="J310" s="69">
        <v>0</v>
      </c>
      <c r="K310" s="69">
        <v>81588920</v>
      </c>
      <c r="L310" s="69">
        <v>14580159</v>
      </c>
      <c r="M310" s="69">
        <v>14990109</v>
      </c>
      <c r="N310" s="69">
        <v>184954321</v>
      </c>
      <c r="O310" s="78">
        <v>39.9</v>
      </c>
      <c r="P310" s="78">
        <v>60.1</v>
      </c>
      <c r="Q310" s="78">
        <f t="shared" si="16"/>
        <v>8.1</v>
      </c>
      <c r="R310" s="81">
        <f t="shared" si="14"/>
        <v>208.93</v>
      </c>
      <c r="S310" s="68">
        <f t="shared" si="15"/>
        <v>13.79</v>
      </c>
    </row>
    <row r="311" spans="1:19" hidden="1">
      <c r="A311" s="2" t="s">
        <v>640</v>
      </c>
      <c r="B311" s="5" t="s">
        <v>641</v>
      </c>
      <c r="C311" s="5" t="s">
        <v>31</v>
      </c>
      <c r="D311" s="8">
        <v>20.21</v>
      </c>
      <c r="E311" s="8">
        <v>0</v>
      </c>
      <c r="F311" s="8">
        <v>20.21</v>
      </c>
      <c r="G311" s="8">
        <v>20.21</v>
      </c>
      <c r="H311" s="8">
        <v>20.21</v>
      </c>
      <c r="I311" s="6">
        <v>12708313</v>
      </c>
      <c r="J311" s="6">
        <v>0</v>
      </c>
      <c r="K311" s="6">
        <v>1510657</v>
      </c>
      <c r="L311" s="6">
        <v>502685</v>
      </c>
      <c r="M311" s="6">
        <v>454268</v>
      </c>
      <c r="N311" s="6">
        <v>15175923</v>
      </c>
      <c r="O311" s="18">
        <v>83.74</v>
      </c>
      <c r="P311" s="18">
        <v>16.260000000000002</v>
      </c>
      <c r="Q311" s="18">
        <f t="shared" si="16"/>
        <v>2.99</v>
      </c>
      <c r="R311" s="80">
        <f t="shared" si="14"/>
        <v>0</v>
      </c>
      <c r="S311" s="8">
        <f t="shared" si="15"/>
        <v>0</v>
      </c>
    </row>
    <row r="312" spans="1:19">
      <c r="A312" s="2" t="s">
        <v>642</v>
      </c>
      <c r="B312" s="5" t="s">
        <v>643</v>
      </c>
      <c r="C312" s="5" t="s">
        <v>11</v>
      </c>
      <c r="D312" s="8">
        <v>10.94</v>
      </c>
      <c r="E312" s="8">
        <v>0</v>
      </c>
      <c r="F312" s="8">
        <v>10.94</v>
      </c>
      <c r="G312" s="8">
        <v>10.94</v>
      </c>
      <c r="H312" s="8">
        <v>10.94</v>
      </c>
      <c r="I312" s="6">
        <v>33597863</v>
      </c>
      <c r="J312" s="6">
        <v>0</v>
      </c>
      <c r="K312" s="6">
        <v>4251248</v>
      </c>
      <c r="L312" s="6">
        <v>771084</v>
      </c>
      <c r="M312" s="6">
        <v>1746916</v>
      </c>
      <c r="N312" s="6">
        <v>40367111</v>
      </c>
      <c r="O312" s="18">
        <v>83.23</v>
      </c>
      <c r="P312" s="101">
        <v>16.77</v>
      </c>
      <c r="Q312" s="18">
        <f t="shared" si="16"/>
        <v>4.33</v>
      </c>
      <c r="R312" s="80">
        <f t="shared" si="14"/>
        <v>0</v>
      </c>
      <c r="S312" s="8">
        <f t="shared" si="15"/>
        <v>0</v>
      </c>
    </row>
    <row r="313" spans="1:19" hidden="1">
      <c r="A313" s="2" t="s">
        <v>644</v>
      </c>
      <c r="B313" s="5" t="s">
        <v>645</v>
      </c>
      <c r="C313" s="5" t="s">
        <v>38</v>
      </c>
      <c r="D313" s="8">
        <v>18.149999999999999</v>
      </c>
      <c r="E313" s="8">
        <v>0</v>
      </c>
      <c r="F313" s="8">
        <v>18.149999999999999</v>
      </c>
      <c r="G313" s="8">
        <v>18.149999999999999</v>
      </c>
      <c r="H313" s="8">
        <v>18.149999999999999</v>
      </c>
      <c r="I313" s="6">
        <v>5822057</v>
      </c>
      <c r="J313" s="6">
        <v>0</v>
      </c>
      <c r="K313" s="6">
        <v>185770</v>
      </c>
      <c r="L313" s="6">
        <v>201362</v>
      </c>
      <c r="M313" s="6">
        <v>764410</v>
      </c>
      <c r="N313" s="6">
        <v>6973599</v>
      </c>
      <c r="O313" s="18">
        <v>83.49</v>
      </c>
      <c r="P313" s="18">
        <v>16.510000000000002</v>
      </c>
      <c r="Q313" s="18">
        <f t="shared" si="16"/>
        <v>10.96</v>
      </c>
      <c r="R313" s="80">
        <f t="shared" si="14"/>
        <v>0</v>
      </c>
      <c r="S313" s="8">
        <f t="shared" si="15"/>
        <v>0</v>
      </c>
    </row>
    <row r="314" spans="1:19" hidden="1">
      <c r="A314" s="2" t="s">
        <v>646</v>
      </c>
      <c r="B314" s="5" t="s">
        <v>647</v>
      </c>
      <c r="C314" s="5" t="s">
        <v>43</v>
      </c>
      <c r="D314" s="8">
        <v>21.24</v>
      </c>
      <c r="E314" s="8">
        <v>0</v>
      </c>
      <c r="F314" s="8">
        <v>21.24</v>
      </c>
      <c r="G314" s="8">
        <v>0</v>
      </c>
      <c r="H314" s="8">
        <v>21.24</v>
      </c>
      <c r="I314" s="6">
        <v>1495834</v>
      </c>
      <c r="J314" s="6">
        <v>0</v>
      </c>
      <c r="K314" s="6">
        <v>29727</v>
      </c>
      <c r="L314" s="6">
        <v>0</v>
      </c>
      <c r="M314" s="6">
        <v>74493</v>
      </c>
      <c r="N314" s="6">
        <v>1600054</v>
      </c>
      <c r="O314" s="18">
        <v>93.49</v>
      </c>
      <c r="P314" s="18">
        <v>6.51</v>
      </c>
      <c r="Q314" s="18">
        <f t="shared" si="16"/>
        <v>4.66</v>
      </c>
      <c r="R314" s="80">
        <f t="shared" si="14"/>
        <v>0</v>
      </c>
      <c r="S314" s="8">
        <f t="shared" si="15"/>
        <v>0</v>
      </c>
    </row>
    <row r="315" spans="1:19" hidden="1">
      <c r="A315" s="2" t="s">
        <v>648</v>
      </c>
      <c r="B315" s="5" t="s">
        <v>649</v>
      </c>
      <c r="C315" s="5" t="s">
        <v>20</v>
      </c>
      <c r="D315" s="8">
        <v>14.83</v>
      </c>
      <c r="E315" s="8">
        <v>0</v>
      </c>
      <c r="F315" s="8">
        <v>14.83</v>
      </c>
      <c r="G315" s="8">
        <v>14.83</v>
      </c>
      <c r="H315" s="8">
        <v>14.83</v>
      </c>
      <c r="I315" s="6">
        <v>1143357</v>
      </c>
      <c r="J315" s="6">
        <v>0</v>
      </c>
      <c r="K315" s="6">
        <v>37356</v>
      </c>
      <c r="L315" s="6">
        <v>4222</v>
      </c>
      <c r="M315" s="6">
        <v>31982</v>
      </c>
      <c r="N315" s="6">
        <v>1216917</v>
      </c>
      <c r="O315" s="18">
        <v>93.96</v>
      </c>
      <c r="P315" s="18">
        <v>6.04</v>
      </c>
      <c r="Q315" s="18">
        <f t="shared" si="16"/>
        <v>2.63</v>
      </c>
      <c r="R315" s="80">
        <f t="shared" si="14"/>
        <v>0</v>
      </c>
      <c r="S315" s="8">
        <f t="shared" si="15"/>
        <v>0</v>
      </c>
    </row>
    <row r="316" spans="1:19" hidden="1">
      <c r="A316" s="66" t="s">
        <v>650</v>
      </c>
      <c r="B316" s="67" t="s">
        <v>651</v>
      </c>
      <c r="C316" s="67" t="s">
        <v>14</v>
      </c>
      <c r="D316" s="68">
        <v>12.88</v>
      </c>
      <c r="E316" s="68">
        <v>0</v>
      </c>
      <c r="F316" s="68">
        <v>23.95</v>
      </c>
      <c r="G316" s="68">
        <v>23.95</v>
      </c>
      <c r="H316" s="68">
        <v>23.95</v>
      </c>
      <c r="I316" s="69">
        <v>70749526</v>
      </c>
      <c r="J316" s="69">
        <v>0</v>
      </c>
      <c r="K316" s="69">
        <v>24381495</v>
      </c>
      <c r="L316" s="69">
        <v>10729435</v>
      </c>
      <c r="M316" s="69">
        <v>3596667</v>
      </c>
      <c r="N316" s="69">
        <v>109457123</v>
      </c>
      <c r="O316" s="78">
        <v>64.64</v>
      </c>
      <c r="P316" s="78">
        <v>35.36</v>
      </c>
      <c r="Q316" s="78">
        <f t="shared" si="16"/>
        <v>3.29</v>
      </c>
      <c r="R316" s="81">
        <f t="shared" si="14"/>
        <v>185.95</v>
      </c>
      <c r="S316" s="68">
        <f t="shared" si="15"/>
        <v>11.069999999999999</v>
      </c>
    </row>
    <row r="317" spans="1:19" hidden="1">
      <c r="A317" s="2" t="s">
        <v>652</v>
      </c>
      <c r="B317" s="5" t="s">
        <v>653</v>
      </c>
      <c r="C317" s="5" t="s">
        <v>14</v>
      </c>
      <c r="D317" s="8">
        <v>18.28</v>
      </c>
      <c r="E317" s="8">
        <v>0</v>
      </c>
      <c r="F317" s="8">
        <v>18.28</v>
      </c>
      <c r="G317" s="8">
        <v>18.28</v>
      </c>
      <c r="H317" s="8">
        <v>18.28</v>
      </c>
      <c r="I317" s="6">
        <v>65600427</v>
      </c>
      <c r="J317" s="6">
        <v>0</v>
      </c>
      <c r="K317" s="6">
        <v>2416428</v>
      </c>
      <c r="L317" s="6">
        <v>81713</v>
      </c>
      <c r="M317" s="6">
        <v>837529</v>
      </c>
      <c r="N317" s="6">
        <v>68936097</v>
      </c>
      <c r="O317" s="18">
        <v>95.16</v>
      </c>
      <c r="P317" s="18">
        <v>4.84</v>
      </c>
      <c r="Q317" s="18">
        <f t="shared" si="16"/>
        <v>1.21</v>
      </c>
      <c r="R317" s="80">
        <f t="shared" si="14"/>
        <v>0</v>
      </c>
      <c r="S317" s="8">
        <f t="shared" si="15"/>
        <v>0</v>
      </c>
    </row>
    <row r="318" spans="1:19" hidden="1">
      <c r="A318" s="2" t="s">
        <v>654</v>
      </c>
      <c r="B318" s="5" t="s">
        <v>655</v>
      </c>
      <c r="C318" s="5" t="s">
        <v>38</v>
      </c>
      <c r="D318" s="8">
        <v>15.33</v>
      </c>
      <c r="E318" s="8">
        <v>0</v>
      </c>
      <c r="F318" s="8">
        <v>15.33</v>
      </c>
      <c r="G318" s="8">
        <v>15.33</v>
      </c>
      <c r="H318" s="8">
        <v>15.33</v>
      </c>
      <c r="I318" s="6">
        <v>20902100</v>
      </c>
      <c r="J318" s="6">
        <v>0</v>
      </c>
      <c r="K318" s="6">
        <v>2879041</v>
      </c>
      <c r="L318" s="6">
        <v>358492</v>
      </c>
      <c r="M318" s="6">
        <v>546859</v>
      </c>
      <c r="N318" s="6">
        <v>24686492</v>
      </c>
      <c r="O318" s="18">
        <v>84.67</v>
      </c>
      <c r="P318" s="18">
        <v>15.33</v>
      </c>
      <c r="Q318" s="18">
        <f t="shared" si="16"/>
        <v>2.2200000000000002</v>
      </c>
      <c r="R318" s="80">
        <f t="shared" si="14"/>
        <v>0</v>
      </c>
      <c r="S318" s="8">
        <f t="shared" si="15"/>
        <v>0</v>
      </c>
    </row>
    <row r="319" spans="1:19" hidden="1">
      <c r="A319" s="2" t="s">
        <v>656</v>
      </c>
      <c r="B319" s="5" t="s">
        <v>657</v>
      </c>
      <c r="C319" s="5" t="s">
        <v>54</v>
      </c>
      <c r="D319" s="8">
        <v>11.57</v>
      </c>
      <c r="E319" s="8">
        <v>0</v>
      </c>
      <c r="F319" s="8">
        <v>11.57</v>
      </c>
      <c r="G319" s="8">
        <v>11.57</v>
      </c>
      <c r="H319" s="8">
        <v>11.57</v>
      </c>
      <c r="I319" s="6">
        <v>123269302</v>
      </c>
      <c r="J319" s="6">
        <v>0</v>
      </c>
      <c r="K319" s="6">
        <v>16269584</v>
      </c>
      <c r="L319" s="6">
        <v>99421</v>
      </c>
      <c r="M319" s="6">
        <v>1411992</v>
      </c>
      <c r="N319" s="6">
        <v>141050299</v>
      </c>
      <c r="O319" s="18">
        <v>87.39</v>
      </c>
      <c r="P319" s="18">
        <v>12.61</v>
      </c>
      <c r="Q319" s="18">
        <f t="shared" si="16"/>
        <v>1</v>
      </c>
      <c r="R319" s="80">
        <f t="shared" si="14"/>
        <v>0</v>
      </c>
      <c r="S319" s="8">
        <f t="shared" si="15"/>
        <v>0</v>
      </c>
    </row>
    <row r="320" spans="1:19" hidden="1">
      <c r="A320" s="66" t="s">
        <v>658</v>
      </c>
      <c r="B320" s="67" t="s">
        <v>659</v>
      </c>
      <c r="C320" s="67" t="s">
        <v>59</v>
      </c>
      <c r="D320" s="68">
        <v>7.73</v>
      </c>
      <c r="E320" s="68">
        <v>0</v>
      </c>
      <c r="F320" s="68">
        <v>7.4</v>
      </c>
      <c r="G320" s="68">
        <v>7.4</v>
      </c>
      <c r="H320" s="68">
        <v>7.4</v>
      </c>
      <c r="I320" s="69">
        <v>16959218</v>
      </c>
      <c r="J320" s="69">
        <v>0</v>
      </c>
      <c r="K320" s="69">
        <v>581612</v>
      </c>
      <c r="L320" s="69">
        <v>8539</v>
      </c>
      <c r="M320" s="69">
        <v>165952</v>
      </c>
      <c r="N320" s="69">
        <v>17715321</v>
      </c>
      <c r="O320" s="78">
        <v>95.73</v>
      </c>
      <c r="P320" s="78">
        <v>4.2699999999999996</v>
      </c>
      <c r="Q320" s="78">
        <f t="shared" si="16"/>
        <v>0.94</v>
      </c>
      <c r="R320" s="81">
        <f t="shared" si="14"/>
        <v>95.73</v>
      </c>
      <c r="S320" s="68">
        <f t="shared" si="15"/>
        <v>-0.33000000000000007</v>
      </c>
    </row>
    <row r="321" spans="1:19" hidden="1">
      <c r="A321" s="2" t="s">
        <v>660</v>
      </c>
      <c r="B321" s="5" t="s">
        <v>661</v>
      </c>
      <c r="C321" s="5" t="s">
        <v>43</v>
      </c>
      <c r="D321" s="8">
        <v>22.61</v>
      </c>
      <c r="E321" s="8">
        <v>0</v>
      </c>
      <c r="F321" s="8">
        <v>22.61</v>
      </c>
      <c r="G321" s="8">
        <v>22.61</v>
      </c>
      <c r="H321" s="8">
        <v>22.61</v>
      </c>
      <c r="I321" s="6">
        <v>1743684</v>
      </c>
      <c r="J321" s="6">
        <v>0</v>
      </c>
      <c r="K321" s="6">
        <v>76758</v>
      </c>
      <c r="L321" s="6">
        <v>20186</v>
      </c>
      <c r="M321" s="6">
        <v>306180</v>
      </c>
      <c r="N321" s="6">
        <v>2146808</v>
      </c>
      <c r="O321" s="18">
        <v>81.22</v>
      </c>
      <c r="P321" s="18">
        <v>18.78</v>
      </c>
      <c r="Q321" s="18">
        <f t="shared" si="16"/>
        <v>14.26</v>
      </c>
      <c r="R321" s="80">
        <f t="shared" si="14"/>
        <v>0</v>
      </c>
      <c r="S321" s="8">
        <f t="shared" si="15"/>
        <v>0</v>
      </c>
    </row>
    <row r="322" spans="1:19" hidden="1">
      <c r="A322" s="2" t="s">
        <v>662</v>
      </c>
      <c r="B322" s="5" t="s">
        <v>663</v>
      </c>
      <c r="C322" s="5" t="s">
        <v>28</v>
      </c>
      <c r="D322" s="8">
        <v>18.02</v>
      </c>
      <c r="E322" s="8">
        <v>0</v>
      </c>
      <c r="F322" s="8">
        <v>18.02</v>
      </c>
      <c r="G322" s="8">
        <v>18.02</v>
      </c>
      <c r="H322" s="8">
        <v>18.02</v>
      </c>
      <c r="I322" s="6">
        <v>15521817</v>
      </c>
      <c r="J322" s="6">
        <v>0</v>
      </c>
      <c r="K322" s="6">
        <v>190231</v>
      </c>
      <c r="L322" s="6">
        <v>15921</v>
      </c>
      <c r="M322" s="6">
        <v>146442</v>
      </c>
      <c r="N322" s="6">
        <v>15874411</v>
      </c>
      <c r="O322" s="18">
        <v>97.78</v>
      </c>
      <c r="P322" s="18">
        <v>2.2200000000000002</v>
      </c>
      <c r="Q322" s="18">
        <f t="shared" si="16"/>
        <v>0.92</v>
      </c>
      <c r="R322" s="80">
        <f t="shared" si="14"/>
        <v>0</v>
      </c>
      <c r="S322" s="8">
        <f t="shared" si="15"/>
        <v>0</v>
      </c>
    </row>
    <row r="323" spans="1:19" hidden="1">
      <c r="A323" s="2" t="s">
        <v>664</v>
      </c>
      <c r="B323" s="5" t="s">
        <v>665</v>
      </c>
      <c r="C323" s="5" t="s">
        <v>38</v>
      </c>
      <c r="D323" s="8">
        <v>18.850000000000001</v>
      </c>
      <c r="E323" s="8">
        <v>0</v>
      </c>
      <c r="F323" s="8">
        <v>18.850000000000001</v>
      </c>
      <c r="G323" s="8">
        <v>18.850000000000001</v>
      </c>
      <c r="H323" s="8">
        <v>18.850000000000001</v>
      </c>
      <c r="I323" s="6">
        <v>14597824</v>
      </c>
      <c r="J323" s="6">
        <v>0</v>
      </c>
      <c r="K323" s="6">
        <v>1310715</v>
      </c>
      <c r="L323" s="6">
        <v>859498</v>
      </c>
      <c r="M323" s="6">
        <v>1167058</v>
      </c>
      <c r="N323" s="6">
        <v>17935095</v>
      </c>
      <c r="O323" s="18">
        <v>81.39</v>
      </c>
      <c r="P323" s="18">
        <v>18.61</v>
      </c>
      <c r="Q323" s="18">
        <f t="shared" si="16"/>
        <v>6.51</v>
      </c>
      <c r="R323" s="80">
        <f t="shared" ref="R323:R353" si="17">ROUND(IF(+F323/D323*100=100,0, F323/D323*100),2)</f>
        <v>0</v>
      </c>
      <c r="S323" s="8">
        <f t="shared" ref="S323:S353" si="18">+F323-D323</f>
        <v>0</v>
      </c>
    </row>
    <row r="324" spans="1:19">
      <c r="A324" s="2" t="s">
        <v>666</v>
      </c>
      <c r="B324" s="5" t="s">
        <v>667</v>
      </c>
      <c r="C324" s="5" t="s">
        <v>11</v>
      </c>
      <c r="D324" s="8">
        <v>16.53</v>
      </c>
      <c r="E324" s="8">
        <v>0</v>
      </c>
      <c r="F324" s="8">
        <v>27.65</v>
      </c>
      <c r="G324" s="8">
        <v>27.65</v>
      </c>
      <c r="H324" s="8">
        <v>27.65</v>
      </c>
      <c r="I324" s="6">
        <v>14164848</v>
      </c>
      <c r="J324" s="6">
        <v>0</v>
      </c>
      <c r="K324" s="6">
        <v>5418145</v>
      </c>
      <c r="L324" s="6">
        <v>4173031</v>
      </c>
      <c r="M324" s="6">
        <v>1322195</v>
      </c>
      <c r="N324" s="6">
        <v>25078219</v>
      </c>
      <c r="O324" s="18">
        <v>56.48</v>
      </c>
      <c r="P324" s="101">
        <v>43.52</v>
      </c>
      <c r="Q324" s="18">
        <f t="shared" ref="Q324:Q353" si="19">ROUND(+M324/N324*100,2)</f>
        <v>5.27</v>
      </c>
      <c r="R324" s="80">
        <f t="shared" si="17"/>
        <v>167.27</v>
      </c>
      <c r="S324" s="8">
        <f t="shared" si="18"/>
        <v>11.119999999999997</v>
      </c>
    </row>
    <row r="325" spans="1:19" hidden="1">
      <c r="A325" s="2" t="s">
        <v>668</v>
      </c>
      <c r="B325" s="5" t="s">
        <v>669</v>
      </c>
      <c r="C325" s="5" t="s">
        <v>38</v>
      </c>
      <c r="D325" s="8">
        <v>15.67</v>
      </c>
      <c r="E325" s="8">
        <v>0</v>
      </c>
      <c r="F325" s="8">
        <v>15.67</v>
      </c>
      <c r="G325" s="8">
        <v>15.67</v>
      </c>
      <c r="H325" s="8">
        <v>15.67</v>
      </c>
      <c r="I325" s="6">
        <v>5330799</v>
      </c>
      <c r="J325" s="6">
        <v>0</v>
      </c>
      <c r="K325" s="6">
        <v>216029</v>
      </c>
      <c r="L325" s="6">
        <v>116068</v>
      </c>
      <c r="M325" s="6">
        <v>243903</v>
      </c>
      <c r="N325" s="6">
        <v>5906799</v>
      </c>
      <c r="O325" s="18">
        <v>90.25</v>
      </c>
      <c r="P325" s="18">
        <v>9.75</v>
      </c>
      <c r="Q325" s="18">
        <f t="shared" si="19"/>
        <v>4.13</v>
      </c>
      <c r="R325" s="80">
        <f t="shared" si="17"/>
        <v>0</v>
      </c>
      <c r="S325" s="8">
        <f t="shared" si="18"/>
        <v>0</v>
      </c>
    </row>
    <row r="326" spans="1:19" hidden="1">
      <c r="A326" s="2" t="s">
        <v>670</v>
      </c>
      <c r="B326" s="5" t="s">
        <v>671</v>
      </c>
      <c r="C326" s="5" t="s">
        <v>28</v>
      </c>
      <c r="D326" s="8">
        <v>14.57</v>
      </c>
      <c r="E326" s="8">
        <v>0</v>
      </c>
      <c r="F326" s="8">
        <v>14.57</v>
      </c>
      <c r="G326" s="8">
        <v>14.57</v>
      </c>
      <c r="H326" s="8">
        <v>14.57</v>
      </c>
      <c r="I326" s="6">
        <v>13415731</v>
      </c>
      <c r="J326" s="6">
        <v>0</v>
      </c>
      <c r="K326" s="6">
        <v>113307</v>
      </c>
      <c r="L326" s="6">
        <v>29871</v>
      </c>
      <c r="M326" s="6">
        <v>230419</v>
      </c>
      <c r="N326" s="6">
        <v>13789328</v>
      </c>
      <c r="O326" s="18">
        <v>97.29</v>
      </c>
      <c r="P326" s="18">
        <v>2.71</v>
      </c>
      <c r="Q326" s="18">
        <f t="shared" si="19"/>
        <v>1.67</v>
      </c>
      <c r="R326" s="80">
        <f t="shared" si="17"/>
        <v>0</v>
      </c>
      <c r="S326" s="8">
        <f t="shared" si="18"/>
        <v>0</v>
      </c>
    </row>
    <row r="327" spans="1:19" hidden="1">
      <c r="A327" s="2" t="s">
        <v>672</v>
      </c>
      <c r="B327" s="5" t="s">
        <v>673</v>
      </c>
      <c r="C327" s="5" t="s">
        <v>23</v>
      </c>
      <c r="D327" s="8">
        <v>16.96</v>
      </c>
      <c r="E327" s="8">
        <v>0</v>
      </c>
      <c r="F327" s="8">
        <v>32.549999999999997</v>
      </c>
      <c r="G327" s="8">
        <v>32.549999999999997</v>
      </c>
      <c r="H327" s="8">
        <v>32.549999999999997</v>
      </c>
      <c r="I327" s="6">
        <v>32957244</v>
      </c>
      <c r="J327" s="6">
        <v>0</v>
      </c>
      <c r="K327" s="6">
        <v>18125463</v>
      </c>
      <c r="L327" s="6">
        <v>4889082</v>
      </c>
      <c r="M327" s="6">
        <v>6094512</v>
      </c>
      <c r="N327" s="6">
        <v>62066301</v>
      </c>
      <c r="O327" s="18">
        <v>53.1</v>
      </c>
      <c r="P327" s="18">
        <v>46.9</v>
      </c>
      <c r="Q327" s="18">
        <f t="shared" si="19"/>
        <v>9.82</v>
      </c>
      <c r="R327" s="80">
        <f t="shared" si="17"/>
        <v>191.92</v>
      </c>
      <c r="S327" s="8">
        <f t="shared" si="18"/>
        <v>15.589999999999996</v>
      </c>
    </row>
    <row r="328" spans="1:19" hidden="1">
      <c r="A328" s="2" t="s">
        <v>674</v>
      </c>
      <c r="B328" s="5" t="s">
        <v>675</v>
      </c>
      <c r="C328" s="5" t="s">
        <v>20</v>
      </c>
      <c r="D328" s="8">
        <v>12.13</v>
      </c>
      <c r="E328" s="8">
        <v>0</v>
      </c>
      <c r="F328" s="8">
        <v>12.13</v>
      </c>
      <c r="G328" s="8">
        <v>12.13</v>
      </c>
      <c r="H328" s="8">
        <v>12.13</v>
      </c>
      <c r="I328" s="6">
        <v>4302028</v>
      </c>
      <c r="J328" s="6">
        <v>0</v>
      </c>
      <c r="K328" s="6">
        <v>161444</v>
      </c>
      <c r="L328" s="6">
        <v>28563</v>
      </c>
      <c r="M328" s="6">
        <v>154103</v>
      </c>
      <c r="N328" s="6">
        <v>4646138</v>
      </c>
      <c r="O328" s="18">
        <v>92.59</v>
      </c>
      <c r="P328" s="18">
        <v>7.41</v>
      </c>
      <c r="Q328" s="18">
        <f t="shared" si="19"/>
        <v>3.32</v>
      </c>
      <c r="R328" s="80">
        <f t="shared" si="17"/>
        <v>0</v>
      </c>
      <c r="S328" s="8">
        <f t="shared" si="18"/>
        <v>0</v>
      </c>
    </row>
    <row r="329" spans="1:19" hidden="1">
      <c r="A329" s="2" t="s">
        <v>676</v>
      </c>
      <c r="B329" s="5" t="s">
        <v>677</v>
      </c>
      <c r="C329" s="5" t="s">
        <v>146</v>
      </c>
      <c r="D329" s="8">
        <v>6.18</v>
      </c>
      <c r="E329" s="8">
        <v>0</v>
      </c>
      <c r="F329" s="8">
        <v>6.18</v>
      </c>
      <c r="G329" s="8">
        <v>6.18</v>
      </c>
      <c r="H329" s="8">
        <v>6.18</v>
      </c>
      <c r="I329" s="6">
        <v>15943479</v>
      </c>
      <c r="J329" s="6">
        <v>0</v>
      </c>
      <c r="K329" s="6">
        <v>468942</v>
      </c>
      <c r="L329" s="6">
        <v>63327</v>
      </c>
      <c r="M329" s="6">
        <v>266471</v>
      </c>
      <c r="N329" s="6">
        <v>16742219</v>
      </c>
      <c r="O329" s="18">
        <v>95.23</v>
      </c>
      <c r="P329" s="18">
        <v>4.7699999999999996</v>
      </c>
      <c r="Q329" s="18">
        <f t="shared" si="19"/>
        <v>1.59</v>
      </c>
      <c r="R329" s="80">
        <f t="shared" si="17"/>
        <v>0</v>
      </c>
      <c r="S329" s="8">
        <f t="shared" si="18"/>
        <v>0</v>
      </c>
    </row>
    <row r="330" spans="1:19" hidden="1">
      <c r="A330" s="2" t="s">
        <v>678</v>
      </c>
      <c r="B330" s="5" t="s">
        <v>679</v>
      </c>
      <c r="C330" s="5" t="s">
        <v>38</v>
      </c>
      <c r="D330" s="8">
        <v>18.329999999999998</v>
      </c>
      <c r="E330" s="8">
        <v>0</v>
      </c>
      <c r="F330" s="8">
        <v>18.329999999999998</v>
      </c>
      <c r="G330" s="8">
        <v>18.329999999999998</v>
      </c>
      <c r="H330" s="8">
        <v>18.329999999999998</v>
      </c>
      <c r="I330" s="6">
        <v>51603929</v>
      </c>
      <c r="J330" s="6">
        <v>0</v>
      </c>
      <c r="K330" s="6">
        <v>11647071</v>
      </c>
      <c r="L330" s="6">
        <v>7615194</v>
      </c>
      <c r="M330" s="6">
        <v>4271689</v>
      </c>
      <c r="N330" s="6">
        <v>75137883</v>
      </c>
      <c r="O330" s="18">
        <v>68.680000000000007</v>
      </c>
      <c r="P330" s="18">
        <v>31.32</v>
      </c>
      <c r="Q330" s="18">
        <f t="shared" si="19"/>
        <v>5.69</v>
      </c>
      <c r="R330" s="80">
        <f t="shared" si="17"/>
        <v>0</v>
      </c>
      <c r="S330" s="8">
        <f t="shared" si="18"/>
        <v>0</v>
      </c>
    </row>
    <row r="331" spans="1:19" hidden="1">
      <c r="A331" s="2" t="s">
        <v>680</v>
      </c>
      <c r="B331" s="5" t="s">
        <v>681</v>
      </c>
      <c r="C331" s="5" t="s">
        <v>23</v>
      </c>
      <c r="D331" s="8">
        <v>19.670000000000002</v>
      </c>
      <c r="E331" s="8">
        <v>0</v>
      </c>
      <c r="F331" s="8">
        <v>37.94</v>
      </c>
      <c r="G331" s="8">
        <v>37.94</v>
      </c>
      <c r="H331" s="8">
        <v>37.94</v>
      </c>
      <c r="I331" s="6">
        <v>53006058</v>
      </c>
      <c r="J331" s="6">
        <v>0</v>
      </c>
      <c r="K331" s="6">
        <v>12796046</v>
      </c>
      <c r="L331" s="6">
        <v>5036064</v>
      </c>
      <c r="M331" s="6">
        <v>3740804</v>
      </c>
      <c r="N331" s="6">
        <v>74578972</v>
      </c>
      <c r="O331" s="18">
        <v>71.069999999999993</v>
      </c>
      <c r="P331" s="18">
        <v>28.93</v>
      </c>
      <c r="Q331" s="18">
        <f t="shared" si="19"/>
        <v>5.0199999999999996</v>
      </c>
      <c r="R331" s="80">
        <f t="shared" si="17"/>
        <v>192.88</v>
      </c>
      <c r="S331" s="8">
        <f t="shared" si="18"/>
        <v>18.269999999999996</v>
      </c>
    </row>
    <row r="332" spans="1:19" hidden="1">
      <c r="A332" s="2" t="s">
        <v>682</v>
      </c>
      <c r="B332" s="5" t="s">
        <v>683</v>
      </c>
      <c r="C332" s="5" t="s">
        <v>14</v>
      </c>
      <c r="D332" s="8">
        <v>16.559999999999999</v>
      </c>
      <c r="E332" s="8">
        <v>0</v>
      </c>
      <c r="F332" s="8">
        <v>16.559999999999999</v>
      </c>
      <c r="G332" s="8">
        <v>16.559999999999999</v>
      </c>
      <c r="H332" s="8">
        <v>16.559999999999999</v>
      </c>
      <c r="I332" s="6">
        <v>68162623</v>
      </c>
      <c r="J332" s="6">
        <v>0</v>
      </c>
      <c r="K332" s="6">
        <v>5066903</v>
      </c>
      <c r="L332" s="6">
        <v>3505827</v>
      </c>
      <c r="M332" s="6">
        <v>1543994</v>
      </c>
      <c r="N332" s="6">
        <v>78279347</v>
      </c>
      <c r="O332" s="18">
        <v>87.08</v>
      </c>
      <c r="P332" s="18">
        <v>12.92</v>
      </c>
      <c r="Q332" s="18">
        <f t="shared" si="19"/>
        <v>1.97</v>
      </c>
      <c r="R332" s="80">
        <f t="shared" si="17"/>
        <v>0</v>
      </c>
      <c r="S332" s="8">
        <f t="shared" si="18"/>
        <v>0</v>
      </c>
    </row>
    <row r="333" spans="1:19" hidden="1">
      <c r="A333" s="2" t="s">
        <v>684</v>
      </c>
      <c r="B333" s="5" t="s">
        <v>685</v>
      </c>
      <c r="C333" s="5" t="s">
        <v>31</v>
      </c>
      <c r="D333" s="8">
        <v>20.29</v>
      </c>
      <c r="E333" s="8">
        <v>0</v>
      </c>
      <c r="F333" s="8">
        <v>20.29</v>
      </c>
      <c r="G333" s="8">
        <v>20.29</v>
      </c>
      <c r="H333" s="8">
        <v>20.29</v>
      </c>
      <c r="I333" s="6">
        <v>4427593</v>
      </c>
      <c r="J333" s="6">
        <v>0</v>
      </c>
      <c r="K333" s="6">
        <v>132081</v>
      </c>
      <c r="L333" s="6">
        <v>24936</v>
      </c>
      <c r="M333" s="6">
        <v>102627</v>
      </c>
      <c r="N333" s="6">
        <v>4687237</v>
      </c>
      <c r="O333" s="18">
        <v>94.46</v>
      </c>
      <c r="P333" s="18">
        <v>5.54</v>
      </c>
      <c r="Q333" s="18">
        <f t="shared" si="19"/>
        <v>2.19</v>
      </c>
      <c r="R333" s="80">
        <f t="shared" si="17"/>
        <v>0</v>
      </c>
      <c r="S333" s="8">
        <f t="shared" si="18"/>
        <v>0</v>
      </c>
    </row>
    <row r="334" spans="1:19" hidden="1">
      <c r="A334" s="2" t="s">
        <v>686</v>
      </c>
      <c r="B334" s="5" t="s">
        <v>687</v>
      </c>
      <c r="C334" s="5" t="s">
        <v>38</v>
      </c>
      <c r="D334" s="8">
        <v>18.25</v>
      </c>
      <c r="E334" s="8">
        <v>0</v>
      </c>
      <c r="F334" s="8">
        <v>18.25</v>
      </c>
      <c r="G334" s="8">
        <v>18.25</v>
      </c>
      <c r="H334" s="8">
        <v>18.25</v>
      </c>
      <c r="I334" s="6">
        <v>15173391</v>
      </c>
      <c r="J334" s="6">
        <v>0</v>
      </c>
      <c r="K334" s="6">
        <v>1066025</v>
      </c>
      <c r="L334" s="6">
        <v>741848</v>
      </c>
      <c r="M334" s="6">
        <v>832450</v>
      </c>
      <c r="N334" s="6">
        <v>17813714</v>
      </c>
      <c r="O334" s="18">
        <v>85.18</v>
      </c>
      <c r="P334" s="18">
        <v>14.82</v>
      </c>
      <c r="Q334" s="18">
        <f t="shared" si="19"/>
        <v>4.67</v>
      </c>
      <c r="R334" s="80">
        <f t="shared" si="17"/>
        <v>0</v>
      </c>
      <c r="S334" s="8">
        <f t="shared" si="18"/>
        <v>0</v>
      </c>
    </row>
    <row r="335" spans="1:19" hidden="1">
      <c r="A335" s="2" t="s">
        <v>688</v>
      </c>
      <c r="B335" s="5" t="s">
        <v>689</v>
      </c>
      <c r="C335" s="5" t="s">
        <v>14</v>
      </c>
      <c r="D335" s="8">
        <v>12.59</v>
      </c>
      <c r="E335" s="8">
        <v>0</v>
      </c>
      <c r="F335" s="8">
        <v>12.59</v>
      </c>
      <c r="G335" s="8">
        <v>12.59</v>
      </c>
      <c r="H335" s="8">
        <v>12.59</v>
      </c>
      <c r="I335" s="6">
        <v>73335548</v>
      </c>
      <c r="J335" s="6">
        <v>0</v>
      </c>
      <c r="K335" s="6">
        <v>2543952</v>
      </c>
      <c r="L335" s="6">
        <v>121506</v>
      </c>
      <c r="M335" s="6">
        <v>875652</v>
      </c>
      <c r="N335" s="6">
        <v>76876658</v>
      </c>
      <c r="O335" s="18">
        <v>95.39</v>
      </c>
      <c r="P335" s="18">
        <v>4.6100000000000003</v>
      </c>
      <c r="Q335" s="18">
        <f t="shared" si="19"/>
        <v>1.1399999999999999</v>
      </c>
      <c r="R335" s="80">
        <f t="shared" si="17"/>
        <v>0</v>
      </c>
      <c r="S335" s="8">
        <f t="shared" si="18"/>
        <v>0</v>
      </c>
    </row>
    <row r="336" spans="1:19" hidden="1">
      <c r="A336" s="76" t="s">
        <v>690</v>
      </c>
      <c r="B336" s="26" t="s">
        <v>739</v>
      </c>
      <c r="C336" s="26" t="s">
        <v>17</v>
      </c>
      <c r="D336" s="30">
        <v>8.17</v>
      </c>
      <c r="E336" s="30">
        <v>0</v>
      </c>
      <c r="F336" s="30">
        <v>8.17</v>
      </c>
      <c r="G336" s="30">
        <v>8.17</v>
      </c>
      <c r="H336" s="30">
        <v>8.17</v>
      </c>
      <c r="I336" s="31">
        <v>24239538</v>
      </c>
      <c r="J336" s="31">
        <v>0</v>
      </c>
      <c r="K336" s="31">
        <v>1387756</v>
      </c>
      <c r="L336" s="31">
        <v>75464</v>
      </c>
      <c r="M336" s="31">
        <v>506464</v>
      </c>
      <c r="N336" s="31">
        <v>26209222</v>
      </c>
      <c r="O336" s="79">
        <v>92.48</v>
      </c>
      <c r="P336" s="79">
        <v>7.52</v>
      </c>
      <c r="Q336" s="79">
        <f t="shared" si="19"/>
        <v>1.93</v>
      </c>
      <c r="R336" s="83">
        <f t="shared" si="17"/>
        <v>0</v>
      </c>
      <c r="S336" s="30">
        <f t="shared" si="18"/>
        <v>0</v>
      </c>
    </row>
    <row r="337" spans="1:19" hidden="1">
      <c r="A337" s="2" t="s">
        <v>691</v>
      </c>
      <c r="B337" s="5" t="s">
        <v>692</v>
      </c>
      <c r="C337" s="5" t="s">
        <v>54</v>
      </c>
      <c r="D337" s="8">
        <v>14.65</v>
      </c>
      <c r="E337" s="8">
        <v>0</v>
      </c>
      <c r="F337" s="8">
        <v>28.24</v>
      </c>
      <c r="G337" s="8">
        <v>28.24</v>
      </c>
      <c r="H337" s="8">
        <v>28.24</v>
      </c>
      <c r="I337" s="6">
        <v>56380531</v>
      </c>
      <c r="J337" s="6">
        <v>0</v>
      </c>
      <c r="K337" s="6">
        <v>15508294</v>
      </c>
      <c r="L337" s="6">
        <v>2645909</v>
      </c>
      <c r="M337" s="6">
        <v>2420964</v>
      </c>
      <c r="N337" s="6">
        <v>76955698</v>
      </c>
      <c r="O337" s="18">
        <v>73.260000000000005</v>
      </c>
      <c r="P337" s="18">
        <v>26.74</v>
      </c>
      <c r="Q337" s="18">
        <f t="shared" si="19"/>
        <v>3.15</v>
      </c>
      <c r="R337" s="80">
        <f t="shared" si="17"/>
        <v>192.76</v>
      </c>
      <c r="S337" s="8">
        <f t="shared" si="18"/>
        <v>13.589999999999998</v>
      </c>
    </row>
    <row r="338" spans="1:19" hidden="1">
      <c r="A338" s="2" t="s">
        <v>693</v>
      </c>
      <c r="B338" s="5" t="s">
        <v>694</v>
      </c>
      <c r="C338" s="5" t="s">
        <v>54</v>
      </c>
      <c r="D338" s="8">
        <v>12.12</v>
      </c>
      <c r="E338" s="8">
        <v>0</v>
      </c>
      <c r="F338" s="8">
        <v>19.05</v>
      </c>
      <c r="G338" s="8">
        <v>19.05</v>
      </c>
      <c r="H338" s="8">
        <v>19.05</v>
      </c>
      <c r="I338" s="6">
        <v>83984473</v>
      </c>
      <c r="J338" s="6">
        <v>0</v>
      </c>
      <c r="K338" s="6">
        <v>13680747</v>
      </c>
      <c r="L338" s="6">
        <v>5933298</v>
      </c>
      <c r="M338" s="6">
        <v>3120138</v>
      </c>
      <c r="N338" s="6">
        <v>106718656</v>
      </c>
      <c r="O338" s="18">
        <v>78.7</v>
      </c>
      <c r="P338" s="18">
        <v>21.3</v>
      </c>
      <c r="Q338" s="18">
        <f t="shared" si="19"/>
        <v>2.92</v>
      </c>
      <c r="R338" s="80">
        <f t="shared" si="17"/>
        <v>157.18</v>
      </c>
      <c r="S338" s="8">
        <f t="shared" si="18"/>
        <v>6.9300000000000015</v>
      </c>
    </row>
    <row r="339" spans="1:19" hidden="1">
      <c r="A339" s="2" t="s">
        <v>695</v>
      </c>
      <c r="B339" s="5" t="s">
        <v>696</v>
      </c>
      <c r="C339" s="5" t="s">
        <v>43</v>
      </c>
      <c r="D339" s="8">
        <v>15.52</v>
      </c>
      <c r="E339" s="8">
        <v>15.52</v>
      </c>
      <c r="F339" s="8">
        <v>15.52</v>
      </c>
      <c r="G339" s="8">
        <v>15.52</v>
      </c>
      <c r="H339" s="8">
        <v>15.52</v>
      </c>
      <c r="I339" s="6">
        <v>3325000</v>
      </c>
      <c r="J339" s="6">
        <v>40281</v>
      </c>
      <c r="K339" s="6">
        <v>351079</v>
      </c>
      <c r="L339" s="6">
        <v>337101</v>
      </c>
      <c r="M339" s="6">
        <v>137887</v>
      </c>
      <c r="N339" s="6">
        <v>4191348</v>
      </c>
      <c r="O339" s="18">
        <v>80.290000000000006</v>
      </c>
      <c r="P339" s="18">
        <v>19.71</v>
      </c>
      <c r="Q339" s="18">
        <f t="shared" si="19"/>
        <v>3.29</v>
      </c>
      <c r="R339" s="80">
        <f t="shared" si="17"/>
        <v>0</v>
      </c>
      <c r="S339" s="8">
        <f t="shared" si="18"/>
        <v>0</v>
      </c>
    </row>
    <row r="340" spans="1:19">
      <c r="A340" s="2" t="s">
        <v>697</v>
      </c>
      <c r="B340" s="5" t="s">
        <v>698</v>
      </c>
      <c r="C340" s="5" t="s">
        <v>11</v>
      </c>
      <c r="D340" s="8">
        <v>15.38</v>
      </c>
      <c r="E340" s="8">
        <v>0</v>
      </c>
      <c r="F340" s="8">
        <v>15.38</v>
      </c>
      <c r="G340" s="8">
        <v>15.38</v>
      </c>
      <c r="H340" s="8">
        <v>15.38</v>
      </c>
      <c r="I340" s="6">
        <v>22614273</v>
      </c>
      <c r="J340" s="6">
        <v>0</v>
      </c>
      <c r="K340" s="6">
        <v>1366253</v>
      </c>
      <c r="L340" s="6">
        <v>316882</v>
      </c>
      <c r="M340" s="6">
        <v>1045957</v>
      </c>
      <c r="N340" s="6">
        <v>25343365</v>
      </c>
      <c r="O340" s="18">
        <v>89.23</v>
      </c>
      <c r="P340" s="101">
        <v>10.77</v>
      </c>
      <c r="Q340" s="18">
        <f t="shared" si="19"/>
        <v>4.13</v>
      </c>
      <c r="R340" s="80">
        <f t="shared" si="17"/>
        <v>0</v>
      </c>
      <c r="S340" s="8">
        <f t="shared" si="18"/>
        <v>0</v>
      </c>
    </row>
    <row r="341" spans="1:19" hidden="1">
      <c r="A341" s="2" t="s">
        <v>699</v>
      </c>
      <c r="B341" s="5" t="s">
        <v>700</v>
      </c>
      <c r="C341" s="5" t="s">
        <v>23</v>
      </c>
      <c r="D341" s="8">
        <v>21.8</v>
      </c>
      <c r="E341" s="8">
        <v>0</v>
      </c>
      <c r="F341" s="8">
        <v>21.8</v>
      </c>
      <c r="G341" s="8">
        <v>21.8</v>
      </c>
      <c r="H341" s="8">
        <v>21.8</v>
      </c>
      <c r="I341" s="6">
        <v>33812387</v>
      </c>
      <c r="J341" s="6">
        <v>0</v>
      </c>
      <c r="K341" s="6">
        <v>2728658</v>
      </c>
      <c r="L341" s="6">
        <v>658508</v>
      </c>
      <c r="M341" s="6">
        <v>841423</v>
      </c>
      <c r="N341" s="6">
        <v>38040976</v>
      </c>
      <c r="O341" s="18">
        <v>88.88</v>
      </c>
      <c r="P341" s="18">
        <v>11.12</v>
      </c>
      <c r="Q341" s="18">
        <f t="shared" si="19"/>
        <v>2.21</v>
      </c>
      <c r="R341" s="80">
        <f t="shared" si="17"/>
        <v>0</v>
      </c>
      <c r="S341" s="8">
        <f t="shared" si="18"/>
        <v>0</v>
      </c>
    </row>
    <row r="342" spans="1:19" hidden="1">
      <c r="A342" s="2" t="s">
        <v>701</v>
      </c>
      <c r="B342" s="5" t="s">
        <v>702</v>
      </c>
      <c r="C342" s="5" t="s">
        <v>31</v>
      </c>
      <c r="D342" s="8">
        <v>19.8</v>
      </c>
      <c r="E342" s="8">
        <v>0</v>
      </c>
      <c r="F342" s="8">
        <v>19.8</v>
      </c>
      <c r="G342" s="8">
        <v>19.8</v>
      </c>
      <c r="H342" s="8">
        <v>19.8</v>
      </c>
      <c r="I342" s="6">
        <v>5753946</v>
      </c>
      <c r="J342" s="6">
        <v>0</v>
      </c>
      <c r="K342" s="6">
        <v>364389</v>
      </c>
      <c r="L342" s="6">
        <v>41818</v>
      </c>
      <c r="M342" s="6">
        <v>131957</v>
      </c>
      <c r="N342" s="6">
        <v>6292110</v>
      </c>
      <c r="O342" s="18">
        <v>91.45</v>
      </c>
      <c r="P342" s="18">
        <v>8.5500000000000007</v>
      </c>
      <c r="Q342" s="18">
        <f t="shared" si="19"/>
        <v>2.1</v>
      </c>
      <c r="R342" s="80">
        <f t="shared" si="17"/>
        <v>0</v>
      </c>
      <c r="S342" s="8">
        <f t="shared" si="18"/>
        <v>0</v>
      </c>
    </row>
    <row r="343" spans="1:19" hidden="1">
      <c r="A343" s="2" t="s">
        <v>703</v>
      </c>
      <c r="B343" s="5" t="s">
        <v>704</v>
      </c>
      <c r="C343" s="5" t="s">
        <v>20</v>
      </c>
      <c r="D343" s="8">
        <v>18.05</v>
      </c>
      <c r="E343" s="8">
        <v>0</v>
      </c>
      <c r="F343" s="8">
        <v>18.05</v>
      </c>
      <c r="G343" s="8">
        <v>18.05</v>
      </c>
      <c r="H343" s="8">
        <v>18.05</v>
      </c>
      <c r="I343" s="6">
        <v>15593662</v>
      </c>
      <c r="J343" s="6">
        <v>0</v>
      </c>
      <c r="K343" s="6">
        <v>1443091</v>
      </c>
      <c r="L343" s="6">
        <v>178414</v>
      </c>
      <c r="M343" s="6">
        <v>315352</v>
      </c>
      <c r="N343" s="6">
        <v>17530519</v>
      </c>
      <c r="O343" s="18">
        <v>88.95</v>
      </c>
      <c r="P343" s="18">
        <v>11.05</v>
      </c>
      <c r="Q343" s="18">
        <f t="shared" si="19"/>
        <v>1.8</v>
      </c>
      <c r="R343" s="80">
        <f t="shared" si="17"/>
        <v>0</v>
      </c>
      <c r="S343" s="8">
        <f t="shared" si="18"/>
        <v>0</v>
      </c>
    </row>
    <row r="344" spans="1:19" hidden="1">
      <c r="A344" s="2" t="s">
        <v>705</v>
      </c>
      <c r="B344" s="5" t="s">
        <v>706</v>
      </c>
      <c r="C344" s="5" t="s">
        <v>14</v>
      </c>
      <c r="D344" s="8">
        <v>13.75</v>
      </c>
      <c r="E344" s="8">
        <v>0</v>
      </c>
      <c r="F344" s="8">
        <v>30.94</v>
      </c>
      <c r="G344" s="8">
        <v>30.94</v>
      </c>
      <c r="H344" s="8">
        <v>30.94</v>
      </c>
      <c r="I344" s="6">
        <v>50032633</v>
      </c>
      <c r="J344" s="6">
        <v>0</v>
      </c>
      <c r="K344" s="6">
        <v>5463460</v>
      </c>
      <c r="L344" s="6">
        <v>23722684</v>
      </c>
      <c r="M344" s="6">
        <v>4155997</v>
      </c>
      <c r="N344" s="6">
        <v>83374774</v>
      </c>
      <c r="O344" s="18">
        <v>60.01</v>
      </c>
      <c r="P344" s="18">
        <v>39.99</v>
      </c>
      <c r="Q344" s="18">
        <f t="shared" si="19"/>
        <v>4.9800000000000004</v>
      </c>
      <c r="R344" s="80">
        <f t="shared" si="17"/>
        <v>225.02</v>
      </c>
      <c r="S344" s="8">
        <f t="shared" si="18"/>
        <v>17.190000000000001</v>
      </c>
    </row>
    <row r="345" spans="1:19" hidden="1">
      <c r="A345" s="2" t="s">
        <v>707</v>
      </c>
      <c r="B345" s="5" t="s">
        <v>708</v>
      </c>
      <c r="C345" s="5" t="s">
        <v>38</v>
      </c>
      <c r="D345" s="8">
        <v>16.71</v>
      </c>
      <c r="E345" s="8">
        <v>0</v>
      </c>
      <c r="F345" s="8">
        <v>16.71</v>
      </c>
      <c r="G345" s="8">
        <v>16.71</v>
      </c>
      <c r="H345" s="8">
        <v>16.71</v>
      </c>
      <c r="I345" s="6">
        <v>11009167</v>
      </c>
      <c r="J345" s="6">
        <v>0</v>
      </c>
      <c r="K345" s="6">
        <v>643073</v>
      </c>
      <c r="L345" s="6">
        <v>195687</v>
      </c>
      <c r="M345" s="6">
        <v>356105</v>
      </c>
      <c r="N345" s="6">
        <v>12204032</v>
      </c>
      <c r="O345" s="18">
        <v>90.21</v>
      </c>
      <c r="P345" s="18">
        <v>9.7899999999999991</v>
      </c>
      <c r="Q345" s="18">
        <f t="shared" si="19"/>
        <v>2.92</v>
      </c>
      <c r="R345" s="80">
        <f t="shared" si="17"/>
        <v>0</v>
      </c>
      <c r="S345" s="8">
        <f t="shared" si="18"/>
        <v>0</v>
      </c>
    </row>
    <row r="346" spans="1:19" hidden="1">
      <c r="A346" s="2" t="s">
        <v>709</v>
      </c>
      <c r="B346" s="5" t="s">
        <v>710</v>
      </c>
      <c r="C346" s="5" t="s">
        <v>14</v>
      </c>
      <c r="D346" s="8">
        <v>12.11</v>
      </c>
      <c r="E346" s="8">
        <v>0</v>
      </c>
      <c r="F346" s="8">
        <v>11.45</v>
      </c>
      <c r="G346" s="8">
        <v>11.45</v>
      </c>
      <c r="H346" s="8">
        <v>11.45</v>
      </c>
      <c r="I346" s="6">
        <v>88395989</v>
      </c>
      <c r="J346" s="6">
        <v>0</v>
      </c>
      <c r="K346" s="6">
        <v>2878072</v>
      </c>
      <c r="L346" s="6">
        <v>359797</v>
      </c>
      <c r="M346" s="6">
        <v>682592</v>
      </c>
      <c r="N346" s="6">
        <v>92316450</v>
      </c>
      <c r="O346" s="18">
        <v>95.75</v>
      </c>
      <c r="P346" s="18">
        <v>4.25</v>
      </c>
      <c r="Q346" s="18">
        <f t="shared" si="19"/>
        <v>0.74</v>
      </c>
      <c r="R346" s="80">
        <f t="shared" si="17"/>
        <v>94.55</v>
      </c>
      <c r="S346" s="8">
        <f t="shared" si="18"/>
        <v>-0.66000000000000014</v>
      </c>
    </row>
    <row r="347" spans="1:19" hidden="1">
      <c r="A347" s="2" t="s">
        <v>711</v>
      </c>
      <c r="B347" s="5" t="s">
        <v>712</v>
      </c>
      <c r="C347" s="5" t="s">
        <v>20</v>
      </c>
      <c r="D347" s="8">
        <v>13.31</v>
      </c>
      <c r="E347" s="8">
        <v>0</v>
      </c>
      <c r="F347" s="8">
        <v>13.31</v>
      </c>
      <c r="G347" s="8">
        <v>13.31</v>
      </c>
      <c r="H347" s="8">
        <v>13.31</v>
      </c>
      <c r="I347" s="6">
        <v>1503383</v>
      </c>
      <c r="J347" s="6">
        <v>0</v>
      </c>
      <c r="K347" s="6">
        <v>17793</v>
      </c>
      <c r="L347" s="6">
        <v>14096</v>
      </c>
      <c r="M347" s="6">
        <v>93607</v>
      </c>
      <c r="N347" s="6">
        <v>1628879</v>
      </c>
      <c r="O347" s="18">
        <v>92.3</v>
      </c>
      <c r="P347" s="18">
        <v>7.7</v>
      </c>
      <c r="Q347" s="18">
        <f t="shared" si="19"/>
        <v>5.75</v>
      </c>
      <c r="R347" s="80">
        <f t="shared" si="17"/>
        <v>0</v>
      </c>
      <c r="S347" s="8">
        <f t="shared" si="18"/>
        <v>0</v>
      </c>
    </row>
    <row r="348" spans="1:19" hidden="1">
      <c r="A348" s="2" t="s">
        <v>713</v>
      </c>
      <c r="B348" s="5" t="s">
        <v>714</v>
      </c>
      <c r="C348" s="5" t="s">
        <v>91</v>
      </c>
      <c r="D348" s="8">
        <v>13.18</v>
      </c>
      <c r="E348" s="8">
        <v>13.18</v>
      </c>
      <c r="F348" s="8">
        <v>13.18</v>
      </c>
      <c r="G348" s="8">
        <v>13.18</v>
      </c>
      <c r="H348" s="8">
        <v>13.18</v>
      </c>
      <c r="I348" s="6">
        <v>31207024</v>
      </c>
      <c r="J348" s="6">
        <v>999</v>
      </c>
      <c r="K348" s="6">
        <v>1454814</v>
      </c>
      <c r="L348" s="6">
        <v>51426</v>
      </c>
      <c r="M348" s="6">
        <v>503727</v>
      </c>
      <c r="N348" s="6">
        <v>33217990</v>
      </c>
      <c r="O348" s="18">
        <v>93.95</v>
      </c>
      <c r="P348" s="18">
        <v>6.05</v>
      </c>
      <c r="Q348" s="18">
        <f t="shared" si="19"/>
        <v>1.52</v>
      </c>
      <c r="R348" s="80">
        <f t="shared" si="17"/>
        <v>0</v>
      </c>
      <c r="S348" s="8">
        <f t="shared" si="18"/>
        <v>0</v>
      </c>
    </row>
    <row r="349" spans="1:19" hidden="1">
      <c r="A349" s="2" t="s">
        <v>715</v>
      </c>
      <c r="B349" s="5" t="s">
        <v>716</v>
      </c>
      <c r="C349" s="5" t="s">
        <v>14</v>
      </c>
      <c r="D349" s="8">
        <v>9.5</v>
      </c>
      <c r="E349" s="8">
        <v>0</v>
      </c>
      <c r="F349" s="8">
        <v>23.72</v>
      </c>
      <c r="G349" s="8">
        <v>23.72</v>
      </c>
      <c r="H349" s="8">
        <v>23.72</v>
      </c>
      <c r="I349" s="6">
        <v>53911733</v>
      </c>
      <c r="J349" s="6">
        <v>0</v>
      </c>
      <c r="K349" s="6">
        <v>25075567</v>
      </c>
      <c r="L349" s="6">
        <v>20208313</v>
      </c>
      <c r="M349" s="6">
        <v>8398899</v>
      </c>
      <c r="N349" s="6">
        <v>107594512</v>
      </c>
      <c r="O349" s="18">
        <v>50.11</v>
      </c>
      <c r="P349" s="18">
        <v>49.89</v>
      </c>
      <c r="Q349" s="18">
        <f t="shared" si="19"/>
        <v>7.81</v>
      </c>
      <c r="R349" s="80">
        <f t="shared" si="17"/>
        <v>249.68</v>
      </c>
      <c r="S349" s="8">
        <f t="shared" si="18"/>
        <v>14.219999999999999</v>
      </c>
    </row>
    <row r="350" spans="1:19" hidden="1">
      <c r="A350" s="2" t="s">
        <v>717</v>
      </c>
      <c r="B350" s="5" t="s">
        <v>718</v>
      </c>
      <c r="C350" s="5" t="s">
        <v>38</v>
      </c>
      <c r="D350" s="8">
        <v>18</v>
      </c>
      <c r="E350" s="8">
        <v>0</v>
      </c>
      <c r="F350" s="8">
        <v>34.9</v>
      </c>
      <c r="G350" s="8">
        <v>34.9</v>
      </c>
      <c r="H350" s="8">
        <v>34.9</v>
      </c>
      <c r="I350" s="6">
        <v>179987536</v>
      </c>
      <c r="J350" s="6">
        <v>0</v>
      </c>
      <c r="K350" s="6">
        <v>76886106</v>
      </c>
      <c r="L350" s="6">
        <v>18248043</v>
      </c>
      <c r="M350" s="6">
        <v>27940957</v>
      </c>
      <c r="N350" s="6">
        <v>303062642</v>
      </c>
      <c r="O350" s="18">
        <v>59.39</v>
      </c>
      <c r="P350" s="18">
        <v>40.61</v>
      </c>
      <c r="Q350" s="18">
        <f t="shared" si="19"/>
        <v>9.2200000000000006</v>
      </c>
      <c r="R350" s="80">
        <f t="shared" si="17"/>
        <v>193.89</v>
      </c>
      <c r="S350" s="8">
        <f t="shared" si="18"/>
        <v>16.899999999999999</v>
      </c>
    </row>
    <row r="351" spans="1:19" hidden="1">
      <c r="A351" s="2" t="s">
        <v>719</v>
      </c>
      <c r="B351" s="5" t="s">
        <v>720</v>
      </c>
      <c r="C351" s="5" t="s">
        <v>31</v>
      </c>
      <c r="D351" s="8">
        <v>16.3</v>
      </c>
      <c r="E351" s="8">
        <v>0</v>
      </c>
      <c r="F351" s="8">
        <v>16.3</v>
      </c>
      <c r="G351" s="8">
        <v>16.3</v>
      </c>
      <c r="H351" s="8">
        <v>16.3</v>
      </c>
      <c r="I351" s="6">
        <v>2650970</v>
      </c>
      <c r="J351" s="6">
        <v>0</v>
      </c>
      <c r="K351" s="6">
        <v>82262</v>
      </c>
      <c r="L351" s="6">
        <v>7318</v>
      </c>
      <c r="M351" s="6">
        <v>71024</v>
      </c>
      <c r="N351" s="6">
        <v>2811574</v>
      </c>
      <c r="O351" s="18">
        <v>94.29</v>
      </c>
      <c r="P351" s="18">
        <v>5.71</v>
      </c>
      <c r="Q351" s="18">
        <f t="shared" si="19"/>
        <v>2.5299999999999998</v>
      </c>
      <c r="R351" s="80">
        <f t="shared" si="17"/>
        <v>0</v>
      </c>
      <c r="S351" s="8">
        <f t="shared" si="18"/>
        <v>0</v>
      </c>
    </row>
    <row r="352" spans="1:19" hidden="1">
      <c r="A352" s="2" t="s">
        <v>721</v>
      </c>
      <c r="B352" s="5" t="s">
        <v>722</v>
      </c>
      <c r="C352" s="5" t="s">
        <v>54</v>
      </c>
      <c r="D352" s="8">
        <v>14.12</v>
      </c>
      <c r="E352" s="8">
        <v>0</v>
      </c>
      <c r="F352" s="8">
        <v>18.239999999999998</v>
      </c>
      <c r="G352" s="8">
        <v>18.239999999999998</v>
      </c>
      <c r="H352" s="8">
        <v>18.2</v>
      </c>
      <c r="I352" s="6">
        <v>25208928</v>
      </c>
      <c r="J352" s="6">
        <v>0</v>
      </c>
      <c r="K352" s="6">
        <v>6134050</v>
      </c>
      <c r="L352" s="6">
        <v>722877</v>
      </c>
      <c r="M352" s="6">
        <v>1078381</v>
      </c>
      <c r="N352" s="6">
        <v>33144236</v>
      </c>
      <c r="O352" s="18">
        <v>76.06</v>
      </c>
      <c r="P352" s="18">
        <v>23.94</v>
      </c>
      <c r="Q352" s="18">
        <f t="shared" si="19"/>
        <v>3.25</v>
      </c>
      <c r="R352" s="80">
        <f t="shared" si="17"/>
        <v>129.18</v>
      </c>
      <c r="S352" s="8">
        <f t="shared" si="18"/>
        <v>4.1199999999999992</v>
      </c>
    </row>
    <row r="353" spans="1:19" hidden="1">
      <c r="A353" s="2" t="s">
        <v>723</v>
      </c>
      <c r="B353" s="5" t="s">
        <v>724</v>
      </c>
      <c r="C353" s="5" t="s">
        <v>59</v>
      </c>
      <c r="D353" s="8">
        <v>10.1</v>
      </c>
      <c r="E353" s="8">
        <v>0</v>
      </c>
      <c r="F353" s="8">
        <v>10.1</v>
      </c>
      <c r="G353" s="8">
        <v>10.1</v>
      </c>
      <c r="H353" s="8">
        <v>10.1</v>
      </c>
      <c r="I353" s="6">
        <v>55124957</v>
      </c>
      <c r="J353" s="6">
        <v>0</v>
      </c>
      <c r="K353" s="6">
        <v>3968873</v>
      </c>
      <c r="L353" s="6">
        <v>350699</v>
      </c>
      <c r="M353" s="6">
        <v>1262686</v>
      </c>
      <c r="N353" s="6">
        <v>60707215</v>
      </c>
      <c r="O353" s="18">
        <v>90.8</v>
      </c>
      <c r="P353" s="18">
        <v>9.1999999999999993</v>
      </c>
      <c r="Q353" s="18">
        <f t="shared" si="19"/>
        <v>2.08</v>
      </c>
      <c r="R353" s="80">
        <f t="shared" si="17"/>
        <v>0</v>
      </c>
      <c r="S353" s="8">
        <f t="shared" si="18"/>
        <v>0</v>
      </c>
    </row>
    <row r="354" spans="1:19" hidden="1">
      <c r="A354" s="243" t="s">
        <v>745</v>
      </c>
      <c r="B354" s="244"/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5"/>
    </row>
    <row r="355" spans="1:19" hidden="1">
      <c r="A355" s="246"/>
      <c r="B355" s="247"/>
      <c r="C355" s="247"/>
      <c r="D355" s="247"/>
      <c r="E355" s="247"/>
      <c r="F355" s="247"/>
      <c r="G355" s="247"/>
      <c r="H355" s="247"/>
      <c r="I355" s="247"/>
      <c r="J355" s="247"/>
      <c r="K355" s="247"/>
      <c r="L355" s="247"/>
      <c r="M355" s="247"/>
      <c r="N355" s="247"/>
      <c r="O355" s="258"/>
      <c r="P355" s="258"/>
      <c r="Q355" s="258"/>
      <c r="R355" s="258"/>
      <c r="S355" s="259"/>
    </row>
    <row r="356" spans="1:19" hidden="1">
      <c r="B356" s="249" t="s">
        <v>746</v>
      </c>
      <c r="C356" s="251"/>
      <c r="D356" s="45"/>
      <c r="E356" s="46"/>
      <c r="F356" s="46"/>
      <c r="G356" s="53" t="s">
        <v>58</v>
      </c>
      <c r="H356" s="54"/>
      <c r="I356" s="55" t="s">
        <v>744</v>
      </c>
      <c r="J356" s="56"/>
      <c r="K356" s="53" t="s">
        <v>352</v>
      </c>
      <c r="L356" s="57"/>
      <c r="M356" s="55" t="s">
        <v>744</v>
      </c>
      <c r="N356" s="56"/>
      <c r="O356" s="53" t="s">
        <v>623</v>
      </c>
      <c r="P356" s="57"/>
      <c r="Q356" s="119"/>
      <c r="R356" s="71" t="s">
        <v>744</v>
      </c>
      <c r="S356" s="72"/>
    </row>
    <row r="357" spans="1:19" hidden="1">
      <c r="B357" s="252"/>
      <c r="C357" s="254"/>
      <c r="D357" s="45"/>
      <c r="E357" s="46"/>
      <c r="F357" s="46"/>
      <c r="G357" s="58" t="s">
        <v>90</v>
      </c>
      <c r="H357" s="59"/>
      <c r="I357" s="60">
        <v>0.35</v>
      </c>
      <c r="J357" s="56"/>
      <c r="K357" s="58" t="s">
        <v>416</v>
      </c>
      <c r="L357" s="61"/>
      <c r="M357" s="60" t="s">
        <v>744</v>
      </c>
      <c r="N357" s="56"/>
      <c r="O357" s="58" t="s">
        <v>639</v>
      </c>
      <c r="P357" s="61"/>
      <c r="Q357" s="120"/>
      <c r="R357" s="70" t="s">
        <v>744</v>
      </c>
      <c r="S357" s="73"/>
    </row>
    <row r="358" spans="1:19" hidden="1">
      <c r="B358" s="255"/>
      <c r="C358" s="257"/>
      <c r="D358" s="45"/>
      <c r="E358" s="46"/>
      <c r="F358" s="46"/>
      <c r="G358" s="58" t="s">
        <v>113</v>
      </c>
      <c r="H358" s="59"/>
      <c r="I358" s="60" t="s">
        <v>744</v>
      </c>
      <c r="J358" s="56"/>
      <c r="K358" s="58" t="s">
        <v>507</v>
      </c>
      <c r="L358" s="61"/>
      <c r="M358" s="60" t="s">
        <v>744</v>
      </c>
      <c r="N358" s="56"/>
      <c r="O358" s="58" t="s">
        <v>651</v>
      </c>
      <c r="P358" s="61"/>
      <c r="Q358" s="120"/>
      <c r="R358" s="70" t="s">
        <v>744</v>
      </c>
      <c r="S358" s="73"/>
    </row>
    <row r="359" spans="1:19" hidden="1">
      <c r="B359" s="49" t="s">
        <v>740</v>
      </c>
      <c r="C359" s="50" t="s">
        <v>14</v>
      </c>
      <c r="D359" s="45"/>
      <c r="E359" s="46"/>
      <c r="F359" s="46"/>
      <c r="G359" s="58" t="s">
        <v>119</v>
      </c>
      <c r="H359" s="59"/>
      <c r="I359" s="60">
        <v>0.3</v>
      </c>
      <c r="J359" s="56"/>
      <c r="K359" s="58" t="s">
        <v>569</v>
      </c>
      <c r="L359" s="61"/>
      <c r="M359" s="60" t="s">
        <v>744</v>
      </c>
      <c r="N359" s="56"/>
      <c r="O359" s="58" t="s">
        <v>659</v>
      </c>
      <c r="P359" s="61"/>
      <c r="Q359" s="120"/>
      <c r="R359" s="70" t="s">
        <v>744</v>
      </c>
      <c r="S359" s="73"/>
    </row>
    <row r="360" spans="1:19" hidden="1">
      <c r="B360" s="49" t="s">
        <v>741</v>
      </c>
      <c r="C360" s="50" t="s">
        <v>14</v>
      </c>
      <c r="D360" s="45"/>
      <c r="E360" s="45"/>
      <c r="F360" s="45"/>
      <c r="G360" s="58" t="s">
        <v>742</v>
      </c>
      <c r="H360" s="59"/>
      <c r="I360" s="60" t="s">
        <v>744</v>
      </c>
      <c r="J360" s="62"/>
      <c r="K360" s="58" t="s">
        <v>571</v>
      </c>
      <c r="L360" s="61"/>
      <c r="M360" s="60">
        <v>0.35</v>
      </c>
      <c r="N360" s="62"/>
      <c r="O360" s="63" t="s">
        <v>743</v>
      </c>
      <c r="P360" s="64"/>
      <c r="Q360" s="121"/>
      <c r="R360" s="74" t="s">
        <v>744</v>
      </c>
      <c r="S360" s="75"/>
    </row>
    <row r="361" spans="1:19" hidden="1">
      <c r="B361" s="51" t="s">
        <v>739</v>
      </c>
      <c r="C361" s="52" t="s">
        <v>17</v>
      </c>
      <c r="D361" s="46"/>
      <c r="E361" s="46"/>
      <c r="F361" s="46"/>
      <c r="G361" s="63" t="s">
        <v>208</v>
      </c>
      <c r="H361" s="64"/>
      <c r="I361" s="65" t="s">
        <v>744</v>
      </c>
      <c r="J361" s="56"/>
      <c r="K361" s="63" t="s">
        <v>615</v>
      </c>
      <c r="L361" s="64"/>
      <c r="M361" s="65" t="s">
        <v>744</v>
      </c>
      <c r="N361" s="56"/>
      <c r="O361" s="56"/>
      <c r="P361" s="56"/>
      <c r="Q361" s="122"/>
      <c r="R361" s="56"/>
    </row>
    <row r="363" spans="1:19">
      <c r="C363" s="167"/>
      <c r="D363" s="165"/>
      <c r="L363" s="167"/>
      <c r="M363" s="166"/>
      <c r="N363" s="1"/>
    </row>
  </sheetData>
  <autoFilter ref="B2:S361">
    <filterColumn colId="1">
      <filters>
        <filter val="PLYMOUTH"/>
      </filters>
    </filterColumn>
  </autoFilter>
  <sortState ref="A3:R353">
    <sortCondition ref="B3:B353"/>
  </sortState>
  <mergeCells count="2">
    <mergeCell ref="A354:S355"/>
    <mergeCell ref="B356:C358"/>
  </mergeCells>
  <pageMargins left="0.25" right="0.25" top="1" bottom="0.5" header="0.5" footer="0.5"/>
  <pageSetup scale="118" orientation="landscape" r:id="rId1"/>
  <headerFooter>
    <oddHeader>&amp;CTown of Carver
Community Comparison FY2019 Tax Levy by Class</oddHeader>
    <oddFooter>&amp;LS. Pratt&amp;CSource: https://www.mass.gov/service-details/at-a-glance-and-community-comparison-reports&amp;RJune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95" zoomScaleNormal="95" workbookViewId="0">
      <pane xSplit="2" ySplit="2" topLeftCell="C3" activePane="bottomRight" state="frozen"/>
      <selection activeCell="L29" sqref="L29"/>
      <selection pane="topRight" activeCell="L29" sqref="L29"/>
      <selection pane="bottomLeft" activeCell="L29" sqref="L29"/>
      <selection pane="bottomRight" activeCell="G2" sqref="G2"/>
    </sheetView>
  </sheetViews>
  <sheetFormatPr defaultRowHeight="12.75"/>
  <cols>
    <col min="1" max="1" width="5.28515625" bestFit="1" customWidth="1"/>
    <col min="2" max="2" width="15.42578125" customWidth="1"/>
    <col min="3" max="12" width="12.28515625" bestFit="1" customWidth="1"/>
    <col min="13" max="13" width="10.85546875" customWidth="1"/>
  </cols>
  <sheetData>
    <row r="1" spans="1:13" s="1" customFormat="1">
      <c r="B1" s="183" t="s">
        <v>785</v>
      </c>
      <c r="M1" s="260" t="s">
        <v>788</v>
      </c>
    </row>
    <row r="2" spans="1:13" ht="25.5">
      <c r="A2" s="131" t="s">
        <v>0</v>
      </c>
      <c r="B2" s="181" t="s">
        <v>1</v>
      </c>
      <c r="C2" s="182">
        <v>2000</v>
      </c>
      <c r="D2" s="182">
        <v>2002</v>
      </c>
      <c r="E2" s="182">
        <v>2004</v>
      </c>
      <c r="F2" s="203">
        <v>2006</v>
      </c>
      <c r="G2" s="182">
        <v>2008</v>
      </c>
      <c r="H2" s="204">
        <v>2010</v>
      </c>
      <c r="I2" s="182">
        <v>2012</v>
      </c>
      <c r="J2" s="182">
        <v>2014</v>
      </c>
      <c r="K2" s="203">
        <v>2016</v>
      </c>
      <c r="L2" s="182">
        <v>2018</v>
      </c>
      <c r="M2" s="261"/>
    </row>
    <row r="3" spans="1:13" ht="14.25" customHeight="1">
      <c r="A3" s="184">
        <v>1</v>
      </c>
      <c r="B3" s="184" t="s">
        <v>10</v>
      </c>
      <c r="C3" s="185">
        <v>819100200</v>
      </c>
      <c r="D3" s="185">
        <v>1104857000</v>
      </c>
      <c r="E3" s="185">
        <v>1540413700</v>
      </c>
      <c r="F3" s="185">
        <v>2079940800</v>
      </c>
      <c r="G3" s="205">
        <v>2225081800</v>
      </c>
      <c r="H3" s="185">
        <v>2013972500</v>
      </c>
      <c r="I3" s="185">
        <v>1883200100</v>
      </c>
      <c r="J3" s="185">
        <v>1759005600</v>
      </c>
      <c r="K3" s="185">
        <v>1892537300</v>
      </c>
      <c r="L3" s="205">
        <v>2103633000</v>
      </c>
      <c r="M3" s="186">
        <f>+L3/G3-1</f>
        <v>-5.4581723692135764E-2</v>
      </c>
    </row>
    <row r="4" spans="1:13" ht="14.25" customHeight="1">
      <c r="A4" s="187">
        <v>42</v>
      </c>
      <c r="B4" s="187" t="s">
        <v>105</v>
      </c>
      <c r="C4" s="188">
        <v>1277814200</v>
      </c>
      <c r="D4" s="188">
        <v>1637290300</v>
      </c>
      <c r="E4" s="188">
        <v>2220679700</v>
      </c>
      <c r="F4" s="188">
        <v>2806627600</v>
      </c>
      <c r="G4" s="206">
        <v>2954048200</v>
      </c>
      <c r="H4" s="188">
        <v>2605977500</v>
      </c>
      <c r="I4" s="188">
        <v>2521433500</v>
      </c>
      <c r="J4" s="188">
        <v>2412842700</v>
      </c>
      <c r="K4" s="188">
        <v>2684073900</v>
      </c>
      <c r="L4" s="206">
        <v>3016111400</v>
      </c>
      <c r="M4" s="189">
        <f t="shared" ref="M4:M31" si="0">+L4/G4-1</f>
        <v>2.1009542092102595E-2</v>
      </c>
    </row>
    <row r="5" spans="1:13" ht="14.25" customHeight="1">
      <c r="A5" s="184">
        <v>44</v>
      </c>
      <c r="B5" s="184" t="s">
        <v>109</v>
      </c>
      <c r="C5" s="185">
        <v>3330760700</v>
      </c>
      <c r="D5" s="185">
        <v>4420483600</v>
      </c>
      <c r="E5" s="185">
        <v>6003792100</v>
      </c>
      <c r="F5" s="185">
        <v>7787790000</v>
      </c>
      <c r="G5" s="205">
        <v>8627153400</v>
      </c>
      <c r="H5" s="185">
        <v>6416494600</v>
      </c>
      <c r="I5" s="185">
        <v>5986229500</v>
      </c>
      <c r="J5" s="185">
        <v>5739735500</v>
      </c>
      <c r="K5" s="185">
        <v>6479586800</v>
      </c>
      <c r="L5" s="205">
        <v>7675101300</v>
      </c>
      <c r="M5" s="186">
        <f t="shared" si="0"/>
        <v>-0.11035529981418901</v>
      </c>
    </row>
    <row r="6" spans="1:13" ht="14.25" customHeight="1">
      <c r="A6" s="190">
        <v>52</v>
      </c>
      <c r="B6" s="190" t="s">
        <v>125</v>
      </c>
      <c r="C6" s="191">
        <v>611841100</v>
      </c>
      <c r="D6" s="191">
        <v>720016800</v>
      </c>
      <c r="E6" s="191">
        <v>956458200</v>
      </c>
      <c r="F6" s="191">
        <v>1265850400</v>
      </c>
      <c r="G6" s="207">
        <v>1373004900</v>
      </c>
      <c r="H6" s="191">
        <v>1279085200</v>
      </c>
      <c r="I6" s="191">
        <v>1210942100</v>
      </c>
      <c r="J6" s="191">
        <v>1134092700</v>
      </c>
      <c r="K6" s="191">
        <v>1242705100</v>
      </c>
      <c r="L6" s="207">
        <v>1394846000</v>
      </c>
      <c r="M6" s="192">
        <f t="shared" si="0"/>
        <v>1.5907517882856714E-2</v>
      </c>
    </row>
    <row r="7" spans="1:13" ht="14.25" customHeight="1">
      <c r="A7" s="184">
        <v>82</v>
      </c>
      <c r="B7" s="184" t="s">
        <v>186</v>
      </c>
      <c r="C7" s="185">
        <v>1892795900</v>
      </c>
      <c r="D7" s="185">
        <v>2564487200</v>
      </c>
      <c r="E7" s="185">
        <v>3133657800</v>
      </c>
      <c r="F7" s="185">
        <v>3837215500</v>
      </c>
      <c r="G7" s="205">
        <v>4026592800</v>
      </c>
      <c r="H7" s="185">
        <v>3853684100</v>
      </c>
      <c r="I7" s="185">
        <v>3466188400</v>
      </c>
      <c r="J7" s="185">
        <v>3475390900</v>
      </c>
      <c r="K7" s="185">
        <v>3855499800</v>
      </c>
      <c r="L7" s="205">
        <v>4265308000</v>
      </c>
      <c r="M7" s="186">
        <f t="shared" si="0"/>
        <v>5.9284663698797591E-2</v>
      </c>
    </row>
    <row r="8" spans="1:13" ht="14.25" customHeight="1">
      <c r="A8" s="187">
        <v>83</v>
      </c>
      <c r="B8" s="187" t="s">
        <v>188</v>
      </c>
      <c r="C8" s="188">
        <v>750010200</v>
      </c>
      <c r="D8" s="188">
        <v>967283500</v>
      </c>
      <c r="E8" s="188">
        <v>1335302000</v>
      </c>
      <c r="F8" s="188">
        <v>1643271400</v>
      </c>
      <c r="G8" s="206">
        <v>1845073900</v>
      </c>
      <c r="H8" s="188">
        <v>1701806500</v>
      </c>
      <c r="I8" s="188">
        <v>1617775200</v>
      </c>
      <c r="J8" s="188">
        <v>1506014000</v>
      </c>
      <c r="K8" s="188">
        <v>1577500000</v>
      </c>
      <c r="L8" s="206">
        <v>1751566500</v>
      </c>
      <c r="M8" s="189">
        <f t="shared" si="0"/>
        <v>-5.0679487688812919E-2</v>
      </c>
    </row>
    <row r="9" spans="1:13" ht="14.25" customHeight="1">
      <c r="A9" s="184">
        <v>118</v>
      </c>
      <c r="B9" s="184" t="s">
        <v>258</v>
      </c>
      <c r="C9" s="185">
        <v>431568100</v>
      </c>
      <c r="D9" s="185">
        <v>547300300</v>
      </c>
      <c r="E9" s="185">
        <v>747034800</v>
      </c>
      <c r="F9" s="185">
        <v>951195500</v>
      </c>
      <c r="G9" s="205">
        <v>1003308300</v>
      </c>
      <c r="H9" s="185">
        <v>930243200</v>
      </c>
      <c r="I9" s="185">
        <v>833997800</v>
      </c>
      <c r="J9" s="185">
        <v>791420800</v>
      </c>
      <c r="K9" s="185">
        <v>842935900</v>
      </c>
      <c r="L9" s="205">
        <v>953128900</v>
      </c>
      <c r="M9" s="186">
        <f t="shared" si="0"/>
        <v>-5.0013938885983489E-2</v>
      </c>
    </row>
    <row r="10" spans="1:13" ht="14.25" customHeight="1">
      <c r="A10" s="187">
        <v>122</v>
      </c>
      <c r="B10" s="187" t="s">
        <v>266</v>
      </c>
      <c r="C10" s="188">
        <v>1219187200</v>
      </c>
      <c r="D10" s="188">
        <v>1590101700</v>
      </c>
      <c r="E10" s="188">
        <v>2091954600</v>
      </c>
      <c r="F10" s="188">
        <v>2591082200</v>
      </c>
      <c r="G10" s="206">
        <v>2838173500</v>
      </c>
      <c r="H10" s="188">
        <v>2614164900</v>
      </c>
      <c r="I10" s="188">
        <v>2435053200</v>
      </c>
      <c r="J10" s="188">
        <v>2383514700</v>
      </c>
      <c r="K10" s="188">
        <v>2595375300</v>
      </c>
      <c r="L10" s="206">
        <v>2802906000</v>
      </c>
      <c r="M10" s="189">
        <f t="shared" si="0"/>
        <v>-1.2426125464140902E-2</v>
      </c>
    </row>
    <row r="11" spans="1:13" ht="14.25" customHeight="1">
      <c r="A11" s="184">
        <v>123</v>
      </c>
      <c r="B11" s="184" t="s">
        <v>268</v>
      </c>
      <c r="C11" s="185">
        <v>607900900</v>
      </c>
      <c r="D11" s="185">
        <v>795888300</v>
      </c>
      <c r="E11" s="185">
        <v>1101331200</v>
      </c>
      <c r="F11" s="185">
        <v>1317650700</v>
      </c>
      <c r="G11" s="205">
        <v>1399821900</v>
      </c>
      <c r="H11" s="185">
        <v>1304082300</v>
      </c>
      <c r="I11" s="185">
        <v>1218356000</v>
      </c>
      <c r="J11" s="185">
        <v>1153100300</v>
      </c>
      <c r="K11" s="185">
        <v>1233299600</v>
      </c>
      <c r="L11" s="205">
        <v>1373623000</v>
      </c>
      <c r="M11" s="186">
        <f t="shared" si="0"/>
        <v>-1.8715880927423711E-2</v>
      </c>
    </row>
    <row r="12" spans="1:13" ht="14.25" customHeight="1">
      <c r="A12" s="187">
        <v>131</v>
      </c>
      <c r="B12" s="187" t="s">
        <v>284</v>
      </c>
      <c r="C12" s="188">
        <v>2588869000</v>
      </c>
      <c r="D12" s="188">
        <v>3449887600</v>
      </c>
      <c r="E12" s="188">
        <v>4273602000</v>
      </c>
      <c r="F12" s="188">
        <v>5479432500</v>
      </c>
      <c r="G12" s="206">
        <v>6190427500</v>
      </c>
      <c r="H12" s="188">
        <v>6257344000</v>
      </c>
      <c r="I12" s="188">
        <v>5984621300</v>
      </c>
      <c r="J12" s="188">
        <v>5981636700</v>
      </c>
      <c r="K12" s="188">
        <v>6668867000</v>
      </c>
      <c r="L12" s="206">
        <v>7407974100</v>
      </c>
      <c r="M12" s="189">
        <f t="shared" si="0"/>
        <v>0.19668215159615388</v>
      </c>
    </row>
    <row r="13" spans="1:13" ht="14.25" customHeight="1">
      <c r="A13" s="184">
        <v>142</v>
      </c>
      <c r="B13" s="184" t="s">
        <v>306</v>
      </c>
      <c r="C13" s="185">
        <v>816138900</v>
      </c>
      <c r="D13" s="185">
        <v>1259250700</v>
      </c>
      <c r="E13" s="185">
        <v>1845182100</v>
      </c>
      <c r="F13" s="185">
        <v>2205241600</v>
      </c>
      <c r="G13" s="205">
        <v>2285343900</v>
      </c>
      <c r="H13" s="185">
        <v>2054330900</v>
      </c>
      <c r="I13" s="185">
        <v>1974409900</v>
      </c>
      <c r="J13" s="185">
        <v>1905813500</v>
      </c>
      <c r="K13" s="185">
        <v>2074982700</v>
      </c>
      <c r="L13" s="205">
        <v>2266165500</v>
      </c>
      <c r="M13" s="186">
        <f t="shared" si="0"/>
        <v>-8.3919098565428119E-3</v>
      </c>
    </row>
    <row r="14" spans="1:13" ht="14.25" customHeight="1">
      <c r="A14" s="187">
        <v>145</v>
      </c>
      <c r="B14" s="187" t="s">
        <v>312</v>
      </c>
      <c r="C14" s="188">
        <v>878355800</v>
      </c>
      <c r="D14" s="188">
        <v>1202641400</v>
      </c>
      <c r="E14" s="188">
        <v>1589416100</v>
      </c>
      <c r="F14" s="188">
        <v>2097410500</v>
      </c>
      <c r="G14" s="206">
        <v>2122548900</v>
      </c>
      <c r="H14" s="188">
        <v>1903826500</v>
      </c>
      <c r="I14" s="188">
        <v>1830708300</v>
      </c>
      <c r="J14" s="188">
        <v>1722383000</v>
      </c>
      <c r="K14" s="188">
        <v>1801085800</v>
      </c>
      <c r="L14" s="206">
        <v>2120211600</v>
      </c>
      <c r="M14" s="189">
        <f t="shared" si="0"/>
        <v>-1.1011760435766238E-3</v>
      </c>
    </row>
    <row r="15" spans="1:13" ht="14.25" customHeight="1">
      <c r="A15" s="184">
        <v>146</v>
      </c>
      <c r="B15" s="184" t="s">
        <v>314</v>
      </c>
      <c r="C15" s="185">
        <v>732880000</v>
      </c>
      <c r="D15" s="185">
        <v>934972000</v>
      </c>
      <c r="E15" s="185">
        <v>1288036200</v>
      </c>
      <c r="F15" s="185">
        <v>1635605700</v>
      </c>
      <c r="G15" s="205">
        <v>1777091100</v>
      </c>
      <c r="H15" s="185">
        <v>1621176000</v>
      </c>
      <c r="I15" s="185">
        <v>1508762400</v>
      </c>
      <c r="J15" s="185">
        <v>1472871200</v>
      </c>
      <c r="K15" s="185">
        <v>1560763600</v>
      </c>
      <c r="L15" s="205">
        <v>1774669700</v>
      </c>
      <c r="M15" s="186">
        <f t="shared" si="0"/>
        <v>-1.3625637987833006E-3</v>
      </c>
    </row>
    <row r="16" spans="1:13" ht="14.25" customHeight="1">
      <c r="A16" s="187">
        <v>169</v>
      </c>
      <c r="B16" s="187" t="s">
        <v>360</v>
      </c>
      <c r="C16" s="188">
        <v>746949300</v>
      </c>
      <c r="D16" s="188">
        <v>938824800</v>
      </c>
      <c r="E16" s="188">
        <v>1382301400</v>
      </c>
      <c r="F16" s="188">
        <v>1805295700</v>
      </c>
      <c r="G16" s="206">
        <v>1893529500</v>
      </c>
      <c r="H16" s="188">
        <v>1794120500</v>
      </c>
      <c r="I16" s="188">
        <v>1689418600</v>
      </c>
      <c r="J16" s="188">
        <v>1616615400</v>
      </c>
      <c r="K16" s="188">
        <v>1612928900</v>
      </c>
      <c r="L16" s="206">
        <v>1693499100</v>
      </c>
      <c r="M16" s="189">
        <f t="shared" si="0"/>
        <v>-0.10563891399632275</v>
      </c>
    </row>
    <row r="17" spans="1:13" ht="14.25" customHeight="1">
      <c r="A17" s="184">
        <v>171</v>
      </c>
      <c r="B17" s="184" t="s">
        <v>364</v>
      </c>
      <c r="C17" s="185">
        <v>2093081700</v>
      </c>
      <c r="D17" s="185">
        <v>2703305500</v>
      </c>
      <c r="E17" s="185">
        <v>3790610200</v>
      </c>
      <c r="F17" s="185">
        <v>4787007000</v>
      </c>
      <c r="G17" s="205">
        <v>5158780200</v>
      </c>
      <c r="H17" s="185">
        <v>4678944800</v>
      </c>
      <c r="I17" s="185">
        <v>4527020700</v>
      </c>
      <c r="J17" s="185">
        <v>4400432600</v>
      </c>
      <c r="K17" s="185">
        <v>4661838100</v>
      </c>
      <c r="L17" s="205">
        <v>5107817200</v>
      </c>
      <c r="M17" s="186">
        <f t="shared" si="0"/>
        <v>-9.878885710230545E-3</v>
      </c>
    </row>
    <row r="18" spans="1:13" ht="14.25" customHeight="1">
      <c r="A18" s="187">
        <v>173</v>
      </c>
      <c r="B18" s="187" t="s">
        <v>368</v>
      </c>
      <c r="C18" s="188">
        <v>708435100</v>
      </c>
      <c r="D18" s="188">
        <v>846061300</v>
      </c>
      <c r="E18" s="188">
        <v>1277229500</v>
      </c>
      <c r="F18" s="188">
        <v>1716520800</v>
      </c>
      <c r="G18" s="206">
        <v>1797383500</v>
      </c>
      <c r="H18" s="188">
        <v>1845675300</v>
      </c>
      <c r="I18" s="188">
        <v>1670651200</v>
      </c>
      <c r="J18" s="188">
        <v>1619730500</v>
      </c>
      <c r="K18" s="188">
        <v>1699019800</v>
      </c>
      <c r="L18" s="206">
        <v>1829130600</v>
      </c>
      <c r="M18" s="189">
        <f t="shared" si="0"/>
        <v>1.7662952842284252E-2</v>
      </c>
    </row>
    <row r="19" spans="1:13" ht="14.25" customHeight="1">
      <c r="A19" s="184">
        <v>182</v>
      </c>
      <c r="B19" s="184" t="s">
        <v>386</v>
      </c>
      <c r="C19" s="185">
        <v>1124479800</v>
      </c>
      <c r="D19" s="185">
        <v>1408031200</v>
      </c>
      <c r="E19" s="185">
        <v>1965218300</v>
      </c>
      <c r="F19" s="185">
        <v>2588300800</v>
      </c>
      <c r="G19" s="205">
        <v>2865456300</v>
      </c>
      <c r="H19" s="185">
        <v>2623990500</v>
      </c>
      <c r="I19" s="185">
        <v>2406389100</v>
      </c>
      <c r="J19" s="185">
        <v>2313872400</v>
      </c>
      <c r="K19" s="185">
        <v>2456342300</v>
      </c>
      <c r="L19" s="205">
        <v>2710745900</v>
      </c>
      <c r="M19" s="186">
        <f t="shared" si="0"/>
        <v>-5.3991540544519934E-2</v>
      </c>
    </row>
    <row r="20" spans="1:13" ht="14.25" customHeight="1">
      <c r="A20" s="187">
        <v>219</v>
      </c>
      <c r="B20" s="187" t="s">
        <v>461</v>
      </c>
      <c r="C20" s="188">
        <v>1302184700</v>
      </c>
      <c r="D20" s="188">
        <v>1568451600</v>
      </c>
      <c r="E20" s="188">
        <v>2100057200</v>
      </c>
      <c r="F20" s="188">
        <v>2465833200</v>
      </c>
      <c r="G20" s="206">
        <v>2634376200</v>
      </c>
      <c r="H20" s="188">
        <v>2614682100</v>
      </c>
      <c r="I20" s="188">
        <v>2426601200</v>
      </c>
      <c r="J20" s="188">
        <v>2356322900</v>
      </c>
      <c r="K20" s="188">
        <v>2543299700</v>
      </c>
      <c r="L20" s="206">
        <v>2807594400</v>
      </c>
      <c r="M20" s="189">
        <f t="shared" si="0"/>
        <v>6.5753023429227841E-2</v>
      </c>
    </row>
    <row r="21" spans="1:13" ht="14.25" customHeight="1">
      <c r="A21" s="184">
        <v>231</v>
      </c>
      <c r="B21" s="184" t="s">
        <v>485</v>
      </c>
      <c r="C21" s="185">
        <v>1219134900</v>
      </c>
      <c r="D21" s="185">
        <v>1563979500</v>
      </c>
      <c r="E21" s="185">
        <v>2032853800</v>
      </c>
      <c r="F21" s="185">
        <v>2586794800</v>
      </c>
      <c r="G21" s="205">
        <v>2749537000</v>
      </c>
      <c r="H21" s="185">
        <v>2503831900</v>
      </c>
      <c r="I21" s="185">
        <v>2396013400</v>
      </c>
      <c r="J21" s="185">
        <v>2383250400</v>
      </c>
      <c r="K21" s="185">
        <v>2575492400</v>
      </c>
      <c r="L21" s="205">
        <v>2834530900</v>
      </c>
      <c r="M21" s="186">
        <f t="shared" si="0"/>
        <v>3.0912077196997068E-2</v>
      </c>
    </row>
    <row r="22" spans="1:13" ht="14.25" customHeight="1">
      <c r="A22" s="187">
        <v>239</v>
      </c>
      <c r="B22" s="187" t="s">
        <v>501</v>
      </c>
      <c r="C22" s="188">
        <v>4167400800</v>
      </c>
      <c r="D22" s="188">
        <v>5556961800</v>
      </c>
      <c r="E22" s="188">
        <v>7531137000</v>
      </c>
      <c r="F22" s="188">
        <v>9961552300</v>
      </c>
      <c r="G22" s="206">
        <v>10588136000</v>
      </c>
      <c r="H22" s="188">
        <v>9880984900</v>
      </c>
      <c r="I22" s="188">
        <v>9317758400</v>
      </c>
      <c r="J22" s="188">
        <v>8960909400</v>
      </c>
      <c r="K22" s="188">
        <v>9660314400</v>
      </c>
      <c r="L22" s="206">
        <v>10781668600</v>
      </c>
      <c r="M22" s="189">
        <f t="shared" si="0"/>
        <v>1.8278250298258358E-2</v>
      </c>
    </row>
    <row r="23" spans="1:13" ht="14.25" customHeight="1">
      <c r="A23" s="184">
        <v>240</v>
      </c>
      <c r="B23" s="184" t="s">
        <v>503</v>
      </c>
      <c r="C23" s="185">
        <v>206577500</v>
      </c>
      <c r="D23" s="185">
        <v>271875500</v>
      </c>
      <c r="E23" s="185">
        <v>352159600</v>
      </c>
      <c r="F23" s="185">
        <v>431134200</v>
      </c>
      <c r="G23" s="205">
        <v>487480400</v>
      </c>
      <c r="H23" s="185">
        <v>433075500</v>
      </c>
      <c r="I23" s="185">
        <v>400592900</v>
      </c>
      <c r="J23" s="185">
        <v>508346600</v>
      </c>
      <c r="K23" s="185">
        <v>504133700</v>
      </c>
      <c r="L23" s="205">
        <v>532225000</v>
      </c>
      <c r="M23" s="186">
        <f t="shared" si="0"/>
        <v>9.1787485199404939E-2</v>
      </c>
    </row>
    <row r="24" spans="1:13" ht="14.25" customHeight="1">
      <c r="A24" s="187">
        <v>250</v>
      </c>
      <c r="B24" s="187" t="s">
        <v>523</v>
      </c>
      <c r="C24" s="188">
        <v>375365400</v>
      </c>
      <c r="D24" s="188">
        <v>434339800</v>
      </c>
      <c r="E24" s="188">
        <v>641246900</v>
      </c>
      <c r="F24" s="188">
        <v>830394500</v>
      </c>
      <c r="G24" s="206">
        <v>998924400</v>
      </c>
      <c r="H24" s="188">
        <v>925787700</v>
      </c>
      <c r="I24" s="188">
        <v>869729200</v>
      </c>
      <c r="J24" s="188">
        <v>849130600</v>
      </c>
      <c r="K24" s="188">
        <v>868815700</v>
      </c>
      <c r="L24" s="206">
        <v>962759700</v>
      </c>
      <c r="M24" s="189">
        <f t="shared" si="0"/>
        <v>-3.6203640635867895E-2</v>
      </c>
    </row>
    <row r="25" spans="1:13" ht="14.25" customHeight="1">
      <c r="A25" s="184">
        <v>251</v>
      </c>
      <c r="B25" s="184" t="s">
        <v>525</v>
      </c>
      <c r="C25" s="185">
        <v>980011200</v>
      </c>
      <c r="D25" s="185">
        <v>1242905300</v>
      </c>
      <c r="E25" s="185">
        <v>1648259300</v>
      </c>
      <c r="F25" s="185">
        <v>2043639700</v>
      </c>
      <c r="G25" s="205">
        <v>2173205800</v>
      </c>
      <c r="H25" s="185">
        <v>1925884200</v>
      </c>
      <c r="I25" s="185">
        <v>1871176000</v>
      </c>
      <c r="J25" s="185">
        <v>1738672800</v>
      </c>
      <c r="K25" s="185">
        <v>1963877100</v>
      </c>
      <c r="L25" s="205">
        <v>2114977100</v>
      </c>
      <c r="M25" s="186">
        <f t="shared" si="0"/>
        <v>-2.6793918919229776E-2</v>
      </c>
    </row>
    <row r="26" spans="1:13" ht="14.25" customHeight="1">
      <c r="A26" s="187">
        <v>264</v>
      </c>
      <c r="B26" s="187" t="s">
        <v>551</v>
      </c>
      <c r="C26" s="188">
        <v>1926402100</v>
      </c>
      <c r="D26" s="188">
        <v>2565482500</v>
      </c>
      <c r="E26" s="188">
        <v>3388379600</v>
      </c>
      <c r="F26" s="188">
        <v>4327989400</v>
      </c>
      <c r="G26" s="206">
        <v>4575033600</v>
      </c>
      <c r="H26" s="188">
        <v>4326753800</v>
      </c>
      <c r="I26" s="188">
        <v>4137906200</v>
      </c>
      <c r="J26" s="188">
        <v>4103737600</v>
      </c>
      <c r="K26" s="188">
        <v>4433619600</v>
      </c>
      <c r="L26" s="206">
        <v>4819519000</v>
      </c>
      <c r="M26" s="189">
        <f t="shared" si="0"/>
        <v>5.3439039223668106E-2</v>
      </c>
    </row>
    <row r="27" spans="1:13" ht="14.25" customHeight="1">
      <c r="A27" s="184">
        <v>310</v>
      </c>
      <c r="B27" s="184" t="s">
        <v>643</v>
      </c>
      <c r="C27" s="185">
        <v>1502560500</v>
      </c>
      <c r="D27" s="185">
        <v>1916534000</v>
      </c>
      <c r="E27" s="185">
        <v>2847668900</v>
      </c>
      <c r="F27" s="185">
        <v>3960579500</v>
      </c>
      <c r="G27" s="205">
        <v>4216499700</v>
      </c>
      <c r="H27" s="185">
        <v>3808607300</v>
      </c>
      <c r="I27" s="185">
        <v>3542545300</v>
      </c>
      <c r="J27" s="185">
        <v>3242971300</v>
      </c>
      <c r="K27" s="185">
        <v>3397641400</v>
      </c>
      <c r="L27" s="205">
        <v>3709170100</v>
      </c>
      <c r="M27" s="186">
        <f t="shared" si="0"/>
        <v>-0.12032008445298836</v>
      </c>
    </row>
    <row r="28" spans="1:13" ht="14.25" customHeight="1">
      <c r="A28" s="187">
        <v>322</v>
      </c>
      <c r="B28" s="187" t="s">
        <v>667</v>
      </c>
      <c r="C28" s="188">
        <v>635389300</v>
      </c>
      <c r="D28" s="188">
        <v>762770500</v>
      </c>
      <c r="E28" s="188">
        <v>890140200</v>
      </c>
      <c r="F28" s="188">
        <v>1142947200</v>
      </c>
      <c r="G28" s="206">
        <v>1218372300</v>
      </c>
      <c r="H28" s="188">
        <v>1091399500</v>
      </c>
      <c r="I28" s="188">
        <v>995122700</v>
      </c>
      <c r="J28" s="188">
        <v>996335700</v>
      </c>
      <c r="K28" s="188">
        <v>1101346700</v>
      </c>
      <c r="L28" s="206">
        <v>1268319800</v>
      </c>
      <c r="M28" s="189">
        <f t="shared" si="0"/>
        <v>4.0995268851729438E-2</v>
      </c>
    </row>
    <row r="29" spans="1:13" ht="14.25" customHeight="1">
      <c r="A29" s="184">
        <v>338</v>
      </c>
      <c r="B29" s="184" t="s">
        <v>698</v>
      </c>
      <c r="C29" s="185">
        <v>671570100</v>
      </c>
      <c r="D29" s="185">
        <v>857931400</v>
      </c>
      <c r="E29" s="185">
        <v>1234860800</v>
      </c>
      <c r="F29" s="185">
        <v>1538148000</v>
      </c>
      <c r="G29" s="205">
        <v>1641094400</v>
      </c>
      <c r="H29" s="185">
        <v>1491266300</v>
      </c>
      <c r="I29" s="185">
        <v>1407346900</v>
      </c>
      <c r="J29" s="185">
        <v>1328007600</v>
      </c>
      <c r="K29" s="185">
        <v>1492979700</v>
      </c>
      <c r="L29" s="205">
        <v>1638287500</v>
      </c>
      <c r="M29" s="186">
        <f t="shared" si="0"/>
        <v>-1.7103830224514116E-3</v>
      </c>
    </row>
    <row r="30" spans="1:13" s="1" customFormat="1" ht="14.25" customHeight="1">
      <c r="A30" s="184"/>
      <c r="B30" s="184"/>
      <c r="C30" s="185"/>
      <c r="D30" s="185"/>
      <c r="E30" s="185"/>
      <c r="F30" s="185"/>
      <c r="G30" s="205"/>
      <c r="H30" s="185"/>
      <c r="I30" s="185"/>
      <c r="J30" s="185"/>
      <c r="K30" s="185"/>
      <c r="L30" s="205"/>
      <c r="M30" s="186"/>
    </row>
    <row r="31" spans="1:13">
      <c r="A31" s="193"/>
      <c r="B31" s="194" t="s">
        <v>783</v>
      </c>
      <c r="C31" s="195">
        <f>SUM(C3:C29)</f>
        <v>33616764600</v>
      </c>
      <c r="D31" s="195">
        <f t="shared" ref="D31:L31" si="1">SUM(D3:D29)</f>
        <v>43831915100</v>
      </c>
      <c r="E31" s="195">
        <f t="shared" si="1"/>
        <v>59208983200</v>
      </c>
      <c r="F31" s="195">
        <f t="shared" si="1"/>
        <v>75884451500</v>
      </c>
      <c r="G31" s="208">
        <f t="shared" si="1"/>
        <v>81665479400</v>
      </c>
      <c r="H31" s="195">
        <f t="shared" si="1"/>
        <v>74501192500</v>
      </c>
      <c r="I31" s="195">
        <f t="shared" si="1"/>
        <v>70129949500</v>
      </c>
      <c r="J31" s="195">
        <f t="shared" si="1"/>
        <v>67856157400</v>
      </c>
      <c r="K31" s="195">
        <f t="shared" si="1"/>
        <v>73480862300</v>
      </c>
      <c r="L31" s="208">
        <f t="shared" si="1"/>
        <v>81715489900</v>
      </c>
      <c r="M31" s="196">
        <f t="shared" si="0"/>
        <v>6.1238237217775549E-4</v>
      </c>
    </row>
    <row r="32" spans="1:13" ht="14.25">
      <c r="A32" s="168"/>
    </row>
  </sheetData>
  <autoFilter ref="C2:N2"/>
  <mergeCells count="1">
    <mergeCell ref="M1:M2"/>
  </mergeCells>
  <pageMargins left="0.2" right="0.25" top="1" bottom="0.25" header="0.3" footer="0.3"/>
  <pageSetup scale="85" orientation="landscape" r:id="rId1"/>
  <headerFooter>
    <oddHeader>&amp;CTown of Carver
Community Comparison Historical Equalized Values (EQV)</oddHeader>
    <oddFooter>&amp;LS. Pratt&amp;CSource: https://www.mass.gov/service-details/at-a-glance-and-community-comparison-reports&amp;RJune 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County Population Map</vt:lpstr>
      <vt:lpstr>County Comparison_Pivot</vt:lpstr>
      <vt:lpstr>Community Comparison - General</vt:lpstr>
      <vt:lpstr>FY19 Assessed Values by Class</vt:lpstr>
      <vt:lpstr>FY19 Tax Levies_Rates by Class</vt:lpstr>
      <vt:lpstr>Historical EQV</vt:lpstr>
      <vt:lpstr>'Community Comparison - General'!Print_Titles</vt:lpstr>
      <vt:lpstr>'FY19 Tax Levies_Rates by Class'!Print_Titles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Pratt, Stephen</dc:creator>
  <cp:keywords/>
  <dc:description/>
  <cp:lastModifiedBy>Pratt, Stephen</cp:lastModifiedBy>
  <cp:lastPrinted>2019-06-25T13:29:32Z</cp:lastPrinted>
  <dcterms:created xsi:type="dcterms:W3CDTF">2019-05-03T14:14:18Z</dcterms:created>
  <dcterms:modified xsi:type="dcterms:W3CDTF">2019-06-26T14:40:01Z</dcterms:modified>
  <cp:category/>
  <cp:contentStatus/>
</cp:coreProperties>
</file>